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barcelona-my.sharepoint.com/personal/michele_girotto_ub_edu/Documents/RESEARCH/5. ODS paper Andrea/1. Paper 1. Relación entre ODS/Tables/Repository files/"/>
    </mc:Choice>
  </mc:AlternateContent>
  <xr:revisionPtr revIDLastSave="26" documentId="8_{F851CED0-69DF-4950-ABD0-E8F25C538483}" xr6:coauthVersionLast="47" xr6:coauthVersionMax="47" xr10:uidLastSave="{1E8D39A6-2A98-490D-940C-21A353A1C2FB}"/>
  <bookViews>
    <workbookView xWindow="22932" yWindow="432" windowWidth="23256" windowHeight="12456" firstSheet="2" activeTab="2" xr2:uid="{5585B552-3BA8-41AA-A6AB-3E89B0D6F652}"/>
  </bookViews>
  <sheets>
    <sheet name="Scientific production TOTAL" sheetId="1" r:id="rId1"/>
    <sheet name="Scientific production (TOP 25)" sheetId="4" r:id="rId2"/>
    <sheet name="Scientific production (16 ODS)" sheetId="3" r:id="rId3"/>
    <sheet name="TOTAL 25" sheetId="5" r:id="rId4"/>
  </sheets>
  <definedNames>
    <definedName name="_xlnm._FilterDatabase" localSheetId="2" hidden="1">'Scientific production (16 ODS)'!$B$2:$V$29</definedName>
    <definedName name="_xlnm._FilterDatabase" localSheetId="1" hidden="1">'Scientific production (TOP 25)'!$B$2:$X$29</definedName>
    <definedName name="_xlnm._FilterDatabase" localSheetId="0" hidden="1">'Scientific production TOTAL'!$B$2:$V$80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5" i="3" l="1"/>
  <c r="H30" i="3"/>
  <c r="W3" i="3"/>
  <c r="H28" i="3"/>
  <c r="Y7" i="3"/>
  <c r="X8" i="3"/>
  <c r="J37" i="3"/>
  <c r="S39" i="3"/>
  <c r="R39" i="3"/>
  <c r="Q39" i="3"/>
  <c r="S38" i="3"/>
  <c r="R38" i="3"/>
  <c r="Q38" i="3"/>
  <c r="S37" i="3"/>
  <c r="R37" i="3"/>
  <c r="Q37" i="3"/>
  <c r="S36" i="3"/>
  <c r="S40" i="3" s="1"/>
  <c r="R36" i="3"/>
  <c r="R40" i="3" s="1"/>
  <c r="Q36" i="3"/>
  <c r="Q35" i="3"/>
  <c r="R35" i="3"/>
  <c r="S35" i="3"/>
  <c r="V27" i="3"/>
  <c r="V26" i="3"/>
  <c r="N44" i="3" s="1"/>
  <c r="V25" i="3"/>
  <c r="N46" i="3" s="1"/>
  <c r="V24" i="3"/>
  <c r="N45" i="3" s="1"/>
  <c r="V23" i="3"/>
  <c r="V22" i="3"/>
  <c r="V21" i="3"/>
  <c r="V20" i="3"/>
  <c r="N43" i="3" s="1"/>
  <c r="V19" i="3"/>
  <c r="V18" i="3"/>
  <c r="V17" i="3"/>
  <c r="N42" i="3" s="1"/>
  <c r="V16" i="3"/>
  <c r="V15" i="3"/>
  <c r="V14" i="3"/>
  <c r="V13" i="3"/>
  <c r="V12" i="3"/>
  <c r="N41" i="3" s="1"/>
  <c r="V11" i="3"/>
  <c r="V10" i="3"/>
  <c r="V9" i="3"/>
  <c r="N40" i="3" s="1"/>
  <c r="V8" i="3"/>
  <c r="V7" i="3"/>
  <c r="V6" i="3"/>
  <c r="V5" i="3"/>
  <c r="V4" i="3"/>
  <c r="V3" i="3"/>
  <c r="X29" i="4"/>
  <c r="AA27" i="1"/>
  <c r="N29" i="4"/>
  <c r="L47" i="3"/>
  <c r="B28" i="5"/>
  <c r="G84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X27" i="4"/>
  <c r="X26" i="4"/>
  <c r="X25" i="4"/>
  <c r="X24" i="4"/>
  <c r="X23" i="4"/>
  <c r="X22" i="4"/>
  <c r="X21" i="4"/>
  <c r="X20" i="4"/>
  <c r="X19" i="4"/>
  <c r="X18" i="4"/>
  <c r="X17" i="4"/>
  <c r="X16" i="4"/>
  <c r="X15" i="4"/>
  <c r="X14" i="4"/>
  <c r="X13" i="4"/>
  <c r="X12" i="4"/>
  <c r="X11" i="4"/>
  <c r="X10" i="4"/>
  <c r="X9" i="4"/>
  <c r="X8" i="4"/>
  <c r="X7" i="4"/>
  <c r="X6" i="4"/>
  <c r="X5" i="4"/>
  <c r="X4" i="4"/>
  <c r="X3" i="4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G28" i="3"/>
  <c r="F28" i="3"/>
  <c r="V80" i="1"/>
  <c r="W80" i="1" s="1"/>
  <c r="V3" i="1"/>
  <c r="V79" i="1"/>
  <c r="W79" i="1" s="1"/>
  <c r="V78" i="1"/>
  <c r="W78" i="1" s="1"/>
  <c r="V77" i="1"/>
  <c r="W77" i="1" s="1"/>
  <c r="V76" i="1"/>
  <c r="W76" i="1" s="1"/>
  <c r="V75" i="1"/>
  <c r="W75" i="1" s="1"/>
  <c r="V74" i="1"/>
  <c r="W74" i="1" s="1"/>
  <c r="V73" i="1"/>
  <c r="W73" i="1" s="1"/>
  <c r="V72" i="1"/>
  <c r="W72" i="1" s="1"/>
  <c r="V71" i="1"/>
  <c r="W71" i="1" s="1"/>
  <c r="V70" i="1"/>
  <c r="W70" i="1" s="1"/>
  <c r="V69" i="1"/>
  <c r="W69" i="1" s="1"/>
  <c r="V68" i="1"/>
  <c r="W68" i="1" s="1"/>
  <c r="V67" i="1"/>
  <c r="W67" i="1" s="1"/>
  <c r="V66" i="1"/>
  <c r="W66" i="1" s="1"/>
  <c r="V65" i="1"/>
  <c r="W65" i="1" s="1"/>
  <c r="V64" i="1"/>
  <c r="W64" i="1" s="1"/>
  <c r="V63" i="1"/>
  <c r="W63" i="1" s="1"/>
  <c r="V62" i="1"/>
  <c r="W62" i="1" s="1"/>
  <c r="V61" i="1"/>
  <c r="W61" i="1" s="1"/>
  <c r="V60" i="1"/>
  <c r="W60" i="1" s="1"/>
  <c r="V59" i="1"/>
  <c r="W59" i="1" s="1"/>
  <c r="V58" i="1"/>
  <c r="W58" i="1" s="1"/>
  <c r="V57" i="1"/>
  <c r="W57" i="1" s="1"/>
  <c r="V56" i="1"/>
  <c r="W56" i="1" s="1"/>
  <c r="V55" i="1"/>
  <c r="W55" i="1" s="1"/>
  <c r="V54" i="1"/>
  <c r="W54" i="1" s="1"/>
  <c r="V53" i="1"/>
  <c r="W53" i="1" s="1"/>
  <c r="V52" i="1"/>
  <c r="W52" i="1" s="1"/>
  <c r="V51" i="1"/>
  <c r="W51" i="1" s="1"/>
  <c r="V50" i="1"/>
  <c r="W50" i="1" s="1"/>
  <c r="V49" i="1"/>
  <c r="W49" i="1" s="1"/>
  <c r="V48" i="1"/>
  <c r="W48" i="1" s="1"/>
  <c r="V47" i="1"/>
  <c r="W47" i="1" s="1"/>
  <c r="V46" i="1"/>
  <c r="W46" i="1" s="1"/>
  <c r="V45" i="1"/>
  <c r="W45" i="1" s="1"/>
  <c r="V44" i="1"/>
  <c r="W44" i="1" s="1"/>
  <c r="V43" i="1"/>
  <c r="W43" i="1" s="1"/>
  <c r="V42" i="1"/>
  <c r="W42" i="1" s="1"/>
  <c r="V41" i="1"/>
  <c r="W41" i="1" s="1"/>
  <c r="V40" i="1"/>
  <c r="W40" i="1" s="1"/>
  <c r="V39" i="1"/>
  <c r="W39" i="1" s="1"/>
  <c r="V38" i="1"/>
  <c r="W38" i="1" s="1"/>
  <c r="V37" i="1"/>
  <c r="W37" i="1" s="1"/>
  <c r="V36" i="1"/>
  <c r="W36" i="1" s="1"/>
  <c r="V35" i="1"/>
  <c r="W35" i="1" s="1"/>
  <c r="V34" i="1"/>
  <c r="W34" i="1" s="1"/>
  <c r="V33" i="1"/>
  <c r="W33" i="1" s="1"/>
  <c r="V32" i="1"/>
  <c r="W32" i="1" s="1"/>
  <c r="V31" i="1"/>
  <c r="W31" i="1" s="1"/>
  <c r="V30" i="1"/>
  <c r="W30" i="1" s="1"/>
  <c r="V29" i="1"/>
  <c r="W29" i="1" s="1"/>
  <c r="V28" i="1"/>
  <c r="W28" i="1" s="1"/>
  <c r="V27" i="1"/>
  <c r="W27" i="1" s="1"/>
  <c r="V26" i="1"/>
  <c r="W26" i="1" s="1"/>
  <c r="V25" i="1"/>
  <c r="W25" i="1" s="1"/>
  <c r="V24" i="1"/>
  <c r="W24" i="1" s="1"/>
  <c r="V23" i="1"/>
  <c r="W23" i="1" s="1"/>
  <c r="V22" i="1"/>
  <c r="W22" i="1" s="1"/>
  <c r="V21" i="1"/>
  <c r="W21" i="1" s="1"/>
  <c r="V20" i="1"/>
  <c r="W20" i="1" s="1"/>
  <c r="V19" i="1"/>
  <c r="W19" i="1" s="1"/>
  <c r="V18" i="1"/>
  <c r="V17" i="1"/>
  <c r="W17" i="1" s="1"/>
  <c r="V16" i="1"/>
  <c r="W16" i="1" s="1"/>
  <c r="V15" i="1"/>
  <c r="W15" i="1" s="1"/>
  <c r="V14" i="1"/>
  <c r="W14" i="1" s="1"/>
  <c r="V13" i="1"/>
  <c r="V12" i="1"/>
  <c r="W12" i="1" s="1"/>
  <c r="V11" i="1"/>
  <c r="V10" i="1"/>
  <c r="W10" i="1" s="1"/>
  <c r="V9" i="1"/>
  <c r="W9" i="1" s="1"/>
  <c r="V8" i="1"/>
  <c r="W8" i="1" s="1"/>
  <c r="V7" i="1"/>
  <c r="W7" i="1" s="1"/>
  <c r="V6" i="1"/>
  <c r="V5" i="1"/>
  <c r="W5" i="1" s="1"/>
  <c r="V4" i="1"/>
  <c r="T35" i="3" l="1"/>
  <c r="U37" i="3"/>
  <c r="V37" i="3"/>
  <c r="Q40" i="3"/>
  <c r="U36" i="3"/>
  <c r="N35" i="3"/>
  <c r="N37" i="3"/>
  <c r="T37" i="3" s="1"/>
  <c r="V28" i="3"/>
  <c r="M29" i="3" s="1"/>
  <c r="N39" i="3"/>
  <c r="N38" i="3"/>
  <c r="T38" i="3" s="1"/>
  <c r="N36" i="3"/>
  <c r="T36" i="3" s="1"/>
  <c r="Z27" i="4"/>
  <c r="Y13" i="4" s="1"/>
  <c r="Y24" i="4"/>
  <c r="Y25" i="4"/>
  <c r="X28" i="4"/>
  <c r="G29" i="4" s="1"/>
  <c r="G51" i="4" s="1"/>
  <c r="Y9" i="4"/>
  <c r="Y21" i="4"/>
  <c r="W6" i="1"/>
  <c r="W18" i="1"/>
  <c r="Z6" i="1"/>
  <c r="W11" i="1"/>
  <c r="W13" i="1"/>
  <c r="W3" i="1"/>
  <c r="Y6" i="4"/>
  <c r="Y26" i="4"/>
  <c r="Y14" i="4"/>
  <c r="Y3" i="4"/>
  <c r="Y7" i="4"/>
  <c r="Y20" i="4"/>
  <c r="Y27" i="4"/>
  <c r="Y16" i="4"/>
  <c r="Y5" i="4"/>
  <c r="Y19" i="4"/>
  <c r="Y15" i="4"/>
  <c r="Y4" i="4"/>
  <c r="Y17" i="4"/>
  <c r="Y18" i="4"/>
  <c r="Y8" i="4"/>
  <c r="X27" i="3"/>
  <c r="W5" i="3" s="1"/>
  <c r="V81" i="1"/>
  <c r="W4" i="1" s="1"/>
  <c r="U39" i="3" l="1"/>
  <c r="V39" i="3"/>
  <c r="V35" i="3"/>
  <c r="V36" i="3"/>
  <c r="V38" i="3"/>
  <c r="T39" i="3"/>
  <c r="U38" i="3"/>
  <c r="O36" i="3"/>
  <c r="O35" i="3"/>
  <c r="O37" i="3"/>
  <c r="O46" i="3"/>
  <c r="O45" i="3"/>
  <c r="O44" i="3"/>
  <c r="O43" i="3"/>
  <c r="O42" i="3"/>
  <c r="O41" i="3"/>
  <c r="O40" i="3"/>
  <c r="O39" i="3"/>
  <c r="O38" i="3"/>
  <c r="O29" i="3"/>
  <c r="F49" i="3" s="1"/>
  <c r="I46" i="3" s="1"/>
  <c r="U29" i="3"/>
  <c r="F52" i="3" s="1"/>
  <c r="I49" i="3" s="1"/>
  <c r="Y12" i="4"/>
  <c r="Y11" i="4"/>
  <c r="Y10" i="4"/>
  <c r="Y23" i="4"/>
  <c r="Y22" i="4"/>
  <c r="Z12" i="1"/>
  <c r="Q29" i="4"/>
  <c r="G43" i="4" s="1"/>
  <c r="O29" i="4"/>
  <c r="G47" i="4" s="1"/>
  <c r="R29" i="4"/>
  <c r="G48" i="4" s="1"/>
  <c r="U29" i="4"/>
  <c r="G39" i="4" s="1"/>
  <c r="G50" i="4"/>
  <c r="K29" i="4"/>
  <c r="G46" i="4" s="1"/>
  <c r="W29" i="4"/>
  <c r="P29" i="4"/>
  <c r="G49" i="4" s="1"/>
  <c r="H29" i="4"/>
  <c r="G45" i="4" s="1"/>
  <c r="T29" i="4"/>
  <c r="G40" i="4" s="1"/>
  <c r="J29" i="4"/>
  <c r="G44" i="4" s="1"/>
  <c r="I29" i="4"/>
  <c r="G35" i="4" s="1"/>
  <c r="S29" i="4"/>
  <c r="G38" i="4" s="1"/>
  <c r="L29" i="4"/>
  <c r="G36" i="4" s="1"/>
  <c r="V29" i="4"/>
  <c r="G52" i="4" s="1"/>
  <c r="M29" i="4"/>
  <c r="G41" i="4" s="1"/>
  <c r="Z8" i="4"/>
  <c r="Z3" i="1"/>
  <c r="Z10" i="1"/>
  <c r="Y27" i="1"/>
  <c r="Z9" i="1"/>
  <c r="Z25" i="1"/>
  <c r="Z5" i="1"/>
  <c r="Z16" i="1"/>
  <c r="Z7" i="1"/>
  <c r="Z15" i="1"/>
  <c r="Z19" i="1"/>
  <c r="Z4" i="1"/>
  <c r="AA4" i="1" s="1"/>
  <c r="Z13" i="1"/>
  <c r="Z22" i="1"/>
  <c r="X4" i="1"/>
  <c r="Z8" i="1"/>
  <c r="Z24" i="1"/>
  <c r="Z11" i="1"/>
  <c r="Z23" i="1"/>
  <c r="Z21" i="1"/>
  <c r="Z27" i="1"/>
  <c r="Z20" i="1"/>
  <c r="Z26" i="1"/>
  <c r="Z18" i="1"/>
  <c r="Z14" i="1"/>
  <c r="Z17" i="1"/>
  <c r="K29" i="3"/>
  <c r="F36" i="3" s="1"/>
  <c r="N29" i="3"/>
  <c r="F47" i="3" s="1"/>
  <c r="I44" i="3" s="1"/>
  <c r="J29" i="3"/>
  <c r="F46" i="3" s="1"/>
  <c r="I43" i="3" s="1"/>
  <c r="R29" i="3"/>
  <c r="F38" i="3" s="1"/>
  <c r="I36" i="3" s="1"/>
  <c r="P29" i="3"/>
  <c r="F43" i="3" s="1"/>
  <c r="I38" i="3" s="1"/>
  <c r="I29" i="3"/>
  <c r="F44" i="3" s="1"/>
  <c r="I41" i="3" s="1"/>
  <c r="F50" i="3"/>
  <c r="I47" i="3" s="1"/>
  <c r="H29" i="3"/>
  <c r="F29" i="3"/>
  <c r="Q29" i="3"/>
  <c r="F48" i="3" s="1"/>
  <c r="I45" i="3" s="1"/>
  <c r="T29" i="3"/>
  <c r="F39" i="3" s="1"/>
  <c r="I37" i="3" s="1"/>
  <c r="G29" i="3"/>
  <c r="F45" i="3" s="1"/>
  <c r="I42" i="3" s="1"/>
  <c r="L29" i="3"/>
  <c r="F41" i="3" s="1"/>
  <c r="I40" i="3" s="1"/>
  <c r="S29" i="3"/>
  <c r="F40" i="3" s="1"/>
  <c r="I39" i="3" s="1"/>
  <c r="W17" i="3"/>
  <c r="Z4" i="4"/>
  <c r="W15" i="3"/>
  <c r="W19" i="3"/>
  <c r="W10" i="3"/>
  <c r="W7" i="3"/>
  <c r="W18" i="3"/>
  <c r="W22" i="3"/>
  <c r="W13" i="3"/>
  <c r="W27" i="3"/>
  <c r="W14" i="3"/>
  <c r="W6" i="3"/>
  <c r="W16" i="3"/>
  <c r="W9" i="3"/>
  <c r="W26" i="3"/>
  <c r="W11" i="3"/>
  <c r="W4" i="3"/>
  <c r="W21" i="3"/>
  <c r="W25" i="3"/>
  <c r="W24" i="3"/>
  <c r="W20" i="3"/>
  <c r="W12" i="3"/>
  <c r="W8" i="3"/>
  <c r="W23" i="3"/>
  <c r="W81" i="1"/>
  <c r="P39" i="3" l="1"/>
  <c r="O47" i="3"/>
  <c r="F35" i="3"/>
  <c r="C35" i="3"/>
  <c r="J45" i="3"/>
  <c r="C43" i="4"/>
  <c r="C35" i="4"/>
  <c r="C38" i="4"/>
  <c r="AA8" i="1"/>
  <c r="Z28" i="1"/>
  <c r="V29" i="3"/>
  <c r="C38" i="3"/>
  <c r="F51" i="3"/>
  <c r="I48" i="3" s="1"/>
  <c r="J49" i="3" s="1"/>
  <c r="C43" i="3"/>
  <c r="X4" i="3"/>
  <c r="I35" i="3" l="1"/>
</calcChain>
</file>

<file path=xl/sharedStrings.xml><?xml version="1.0" encoding="utf-8"?>
<sst xmlns="http://schemas.openxmlformats.org/spreadsheetml/2006/main" count="651" uniqueCount="241">
  <si>
    <t>TOTAL</t>
  </si>
  <si>
    <t>UNIVERSIDAD DE BARCELONA</t>
  </si>
  <si>
    <t>UNNIVERSIDAD AUTONOMA DE BARCELONA</t>
  </si>
  <si>
    <t>UNIVERSIDAD DE VALENCIA</t>
  </si>
  <si>
    <t>UNIVERSIDAD DE GRANADA</t>
  </si>
  <si>
    <t>UNIVERSIDAD COMPLUTENSE DE MADRID</t>
  </si>
  <si>
    <t>UNIVERSIDAD DE SEVILLA</t>
  </si>
  <si>
    <t>UNIVERSIDAD DEL PAÍS VASCO</t>
  </si>
  <si>
    <t>UNIVERSIDAD AUTONÓNOMA DE MADRID</t>
  </si>
  <si>
    <t>UNIVERSIDAD POLITÉCNICA DE MADRID</t>
  </si>
  <si>
    <t>UNIVERSIDAD DE ZARAGOZA</t>
  </si>
  <si>
    <t>UNIVERSIDAD POLITÉCNICA DE VALENCIA</t>
  </si>
  <si>
    <t>UNIVERSIDAD POLITÉCNICA DE CATALUÑA</t>
  </si>
  <si>
    <t>UNIVERSIDAD DE SANTIAGO DE COMPOSTELA</t>
  </si>
  <si>
    <t>UNIVERSIDAD DE MÁLAGA</t>
  </si>
  <si>
    <t>UNIVERSIDAD DE MURCIA</t>
  </si>
  <si>
    <t>UNIVERSIDAD POMPEU FABRA</t>
  </si>
  <si>
    <t>UNIVERSIDAD DE ALICANTE</t>
  </si>
  <si>
    <t>UNIVERSIDAD DE CASTILLA LA MANCHA</t>
  </si>
  <si>
    <t>UNIVERSIDAD DE CÓRDOBA</t>
  </si>
  <si>
    <t>UNIVERSIDAD DE VIGO</t>
  </si>
  <si>
    <t>UNIVERSIDAD DE ALCALÁ</t>
  </si>
  <si>
    <t>UNIVERSIDAD DE NAVARRA</t>
  </si>
  <si>
    <t>UNIVERSIDAD DE OVIEDO</t>
  </si>
  <si>
    <t>UNIVERSIDAD DE SALAMANCA</t>
  </si>
  <si>
    <t>UNIVERSIDAD REY JUAN CARLOS</t>
  </si>
  <si>
    <t>UNIVERSIDAD ROVIRA VIRGILI</t>
  </si>
  <si>
    <t>UNIVERSIDAD DE CÁDIZ</t>
  </si>
  <si>
    <t>UNIVERSIDAD DE VALLADOLID</t>
  </si>
  <si>
    <t>UNIVERSIDAD DE GIRONA</t>
  </si>
  <si>
    <t>UNIVERSIDAD DE EXTREMADURA</t>
  </si>
  <si>
    <t>UNIVERSIDAD DE LA CORUÑA</t>
  </si>
  <si>
    <t>UNIVERSIDAD DE LA LAGUNA</t>
  </si>
  <si>
    <t>UNIVERSIDAD MIGUEL HERNANDEZ DEL ELCHE</t>
  </si>
  <si>
    <t>UNIVERSIDAD DE JAÉN</t>
  </si>
  <si>
    <t>UNIVERSIDAD DE ALMERÍA</t>
  </si>
  <si>
    <t>UNIVERSIDAD DE CANTÁBRIA</t>
  </si>
  <si>
    <t>UNIVERSIDAD DE LAS ISLAS BALEARES</t>
  </si>
  <si>
    <t>UNIVERSIDAD JAUME I</t>
  </si>
  <si>
    <t>UNIVERSIDAD DE LEÓN</t>
  </si>
  <si>
    <t>UNIVERSIDAD DE LÉRIDA</t>
  </si>
  <si>
    <t>UNIVERSIDAD PABLO OLAVIDE</t>
  </si>
  <si>
    <t xml:space="preserve">UNIVERSIDAD CARLOS III DE MADRID </t>
  </si>
  <si>
    <t>UNIVERSIDAD DE LAS PALMAS DE GRAN CANÁRIA</t>
  </si>
  <si>
    <t>UNED UNIVERSIDAD NACIONAL DE EDUCACIÓN A DISTANCIA</t>
  </si>
  <si>
    <t>UNIVERSIDAD PÚBLICA DE NAVARRA</t>
  </si>
  <si>
    <t>UNIVERSIDAD DE HUELVA</t>
  </si>
  <si>
    <t>UNIVERSIDAD RAMON LLULL</t>
  </si>
  <si>
    <t>UNIVERSIDAD EUROPEA DE MADRID</t>
  </si>
  <si>
    <t>UOC UNIVERSIDAD ABIERTA DE CATALUÑA</t>
  </si>
  <si>
    <t>UNIVERSIDAD POLITÉCNICA DE CARTAGENA</t>
  </si>
  <si>
    <t>UNIVERSIDAD DE VIC</t>
  </si>
  <si>
    <t>UNIVERSIDAD INTERNACIONAL DE CATALUÑA</t>
  </si>
  <si>
    <t>UNIVERSIDAD DE DEUSTO</t>
  </si>
  <si>
    <t>UNIVERSIDAD CATÓLICA DE MÚRCIA</t>
  </si>
  <si>
    <t>UNIR UNIVERSIDAD INTERNACIONAL DE LA RIOJA</t>
  </si>
  <si>
    <t>UNIVERSIDAD DE BURGOS</t>
  </si>
  <si>
    <t>UNIVERSIDAD SAN PABLO - CEU</t>
  </si>
  <si>
    <t>UNIVERSIDAD PONTIFICIA DE COMILLAS</t>
  </si>
  <si>
    <t>UNIVERSIDAD FRANCISCO DE VITÓRIA</t>
  </si>
  <si>
    <t>UNIVERSIDAD DE LA RIOJA</t>
  </si>
  <si>
    <t>UNIVERSIDAD CATÓLICA DE VALÉNCIA SAN VICENTE MÁRTIR</t>
  </si>
  <si>
    <t>UNIVERSIDAD LOYOLA ANALUCÍA</t>
  </si>
  <si>
    <t>UNIVERSIDAD CARDINAL HERRERA - CEU</t>
  </si>
  <si>
    <t>UNIVERSIDAD INTERNACIONAL DE VALENCIA VIU</t>
  </si>
  <si>
    <t>UNIVERSIDAD ANTONIO DE NEBRIJA</t>
  </si>
  <si>
    <t>UNIVERSIDAD DE MONDRAGÓN</t>
  </si>
  <si>
    <t>UNIVERSIDAD CAMILO JOSÉ CELA</t>
  </si>
  <si>
    <t>IE UNIVERSIDAD</t>
  </si>
  <si>
    <t>UNIVERSIDAD ALFONSO X EL SABIO</t>
  </si>
  <si>
    <t>UNIVERSIDAD SAN JORGE</t>
  </si>
  <si>
    <t>UNIVERSIDAD PONTIFICIA DE SALAMANCA</t>
  </si>
  <si>
    <t>UNIVERSIDAD EUROPEA MIGUEL DE CERVANTES</t>
  </si>
  <si>
    <t>UDIMA UNIVERSIDAD A DISTANCIA DE MADRID</t>
  </si>
  <si>
    <t>CUNEF UNIVERSIDAD</t>
  </si>
  <si>
    <t>ESIC UNIVERSIDAD</t>
  </si>
  <si>
    <t>UNIVERSIDAD CATÓLICA DE ÁVILA</t>
  </si>
  <si>
    <t>UNIVERSIDAD VILLANUEVA</t>
  </si>
  <si>
    <t>UNIVERSIDAD ABAT OLIVA CEU</t>
  </si>
  <si>
    <t>UNIVERSITIES</t>
  </si>
  <si>
    <t>TYPE</t>
  </si>
  <si>
    <t>SDG1</t>
  </si>
  <si>
    <t>SDG2</t>
  </si>
  <si>
    <t>SDG3</t>
  </si>
  <si>
    <t>SDG4</t>
  </si>
  <si>
    <t>SDG5</t>
  </si>
  <si>
    <t>SDG6</t>
  </si>
  <si>
    <t>SDG7</t>
  </si>
  <si>
    <t>SDG8</t>
  </si>
  <si>
    <t>SDG9</t>
  </si>
  <si>
    <t>SDG10</t>
  </si>
  <si>
    <t>SDG11</t>
  </si>
  <si>
    <t>SDG12</t>
  </si>
  <si>
    <t>SDG13</t>
  </si>
  <si>
    <t>SDG14</t>
  </si>
  <si>
    <t>SDG15</t>
  </si>
  <si>
    <t>SDG16</t>
  </si>
  <si>
    <t>SDG17</t>
  </si>
  <si>
    <t>SCIENTIFIC PRODUCTION ON SDG TOPICS IN SPANISH UNIVERSITIES (2025-2023)</t>
  </si>
  <si>
    <t>ACRONYM</t>
  </si>
  <si>
    <t>UB</t>
  </si>
  <si>
    <t>UV</t>
  </si>
  <si>
    <t>US</t>
  </si>
  <si>
    <t>UC</t>
  </si>
  <si>
    <t>UA</t>
  </si>
  <si>
    <t>PUBLIC</t>
  </si>
  <si>
    <t>UAB</t>
  </si>
  <si>
    <t>UDG</t>
  </si>
  <si>
    <t>UDC</t>
  </si>
  <si>
    <t>UDL</t>
  </si>
  <si>
    <t>UGR</t>
  </si>
  <si>
    <t>UMU</t>
  </si>
  <si>
    <t>UAL</t>
  </si>
  <si>
    <t>UVA</t>
  </si>
  <si>
    <t>UCA</t>
  </si>
  <si>
    <t>UCM</t>
  </si>
  <si>
    <t>UPM</t>
  </si>
  <si>
    <t>URV</t>
  </si>
  <si>
    <t>UPV/EHU</t>
  </si>
  <si>
    <t>UAM</t>
  </si>
  <si>
    <t>UPC</t>
  </si>
  <si>
    <t>UPF</t>
  </si>
  <si>
    <t>UJI</t>
  </si>
  <si>
    <t>UNIZAR</t>
  </si>
  <si>
    <t>UNIOVI</t>
  </si>
  <si>
    <t xml:space="preserve">UPV </t>
  </si>
  <si>
    <t>USC</t>
  </si>
  <si>
    <t>USJ</t>
  </si>
  <si>
    <t>UMA</t>
  </si>
  <si>
    <t>UCO</t>
  </si>
  <si>
    <t>UCLM</t>
  </si>
  <si>
    <t>UVIGO</t>
  </si>
  <si>
    <t>UAH</t>
  </si>
  <si>
    <t>UNAV</t>
  </si>
  <si>
    <t>UNIR</t>
  </si>
  <si>
    <t>USAL</t>
  </si>
  <si>
    <t>URJC</t>
  </si>
  <si>
    <t>UNEX</t>
  </si>
  <si>
    <t>ULL</t>
  </si>
  <si>
    <t>UMH</t>
  </si>
  <si>
    <t>UJAEN</t>
  </si>
  <si>
    <t>UIB</t>
  </si>
  <si>
    <t>UIC</t>
  </si>
  <si>
    <t>UNILEON</t>
  </si>
  <si>
    <t>UPO</t>
  </si>
  <si>
    <t>UC3M</t>
  </si>
  <si>
    <t>UR</t>
  </si>
  <si>
    <t>ULPGC</t>
  </si>
  <si>
    <t>UNED</t>
  </si>
  <si>
    <t>UOC</t>
  </si>
  <si>
    <t>UPNA</t>
  </si>
  <si>
    <t>UHU</t>
  </si>
  <si>
    <t>UBU</t>
  </si>
  <si>
    <t>URL</t>
  </si>
  <si>
    <t>UEM</t>
  </si>
  <si>
    <t>UPCT</t>
  </si>
  <si>
    <t>UVIC</t>
  </si>
  <si>
    <t>DEUSTO</t>
  </si>
  <si>
    <t>UCAM</t>
  </si>
  <si>
    <t>USP-CEU</t>
  </si>
  <si>
    <t>UPCO</t>
  </si>
  <si>
    <t>UPSA</t>
  </si>
  <si>
    <t>UFV</t>
  </si>
  <si>
    <t>UCV</t>
  </si>
  <si>
    <t>LOYOLA</t>
  </si>
  <si>
    <t>IE</t>
  </si>
  <si>
    <t>CUNEF</t>
  </si>
  <si>
    <t>ESIC</t>
  </si>
  <si>
    <t>UCH-CEU</t>
  </si>
  <si>
    <t>VIU</t>
  </si>
  <si>
    <t>NEBRIJA</t>
  </si>
  <si>
    <t>MU</t>
  </si>
  <si>
    <t>UCJC</t>
  </si>
  <si>
    <t>UDIMA</t>
  </si>
  <si>
    <t>UAX</t>
  </si>
  <si>
    <t>UEMC</t>
  </si>
  <si>
    <t>UCAV</t>
  </si>
  <si>
    <t>AO-CEU</t>
  </si>
  <si>
    <t>PRIVATE</t>
  </si>
  <si>
    <t>TOTAL TOP 25</t>
  </si>
  <si>
    <t>Production total (%)</t>
  </si>
  <si>
    <t>Produción top 25</t>
  </si>
  <si>
    <t>Ciencias de la salud</t>
  </si>
  <si>
    <t>Ciencias Medioambientales</t>
  </si>
  <si>
    <t>Ciencias Sociales</t>
  </si>
  <si>
    <t>RANKING</t>
  </si>
  <si>
    <t>RANKING AREAS</t>
  </si>
  <si>
    <t>RANKING TOTAL</t>
  </si>
  <si>
    <t>CATALONIA</t>
  </si>
  <si>
    <t>VALENCIA</t>
  </si>
  <si>
    <t>ANDALUSIA</t>
  </si>
  <si>
    <t>MADRID</t>
  </si>
  <si>
    <t>BASQUE COUNTRY</t>
  </si>
  <si>
    <t>ARAGON</t>
  </si>
  <si>
    <t>GALICIA</t>
  </si>
  <si>
    <t>ANDALUCIA</t>
  </si>
  <si>
    <t>MURCIA</t>
  </si>
  <si>
    <t>Castile-La Mancha</t>
  </si>
  <si>
    <t>NAVARRA</t>
  </si>
  <si>
    <t>ASTURIAS</t>
  </si>
  <si>
    <t> Castile and León</t>
  </si>
  <si>
    <t>CARACTER</t>
  </si>
  <si>
    <t>REGION</t>
  </si>
  <si>
    <t>GENERAL</t>
  </si>
  <si>
    <t>SPECIALIST</t>
  </si>
  <si>
    <t> TOTAL</t>
  </si>
  <si>
    <t>Universidad de Barcelona</t>
  </si>
  <si>
    <t>Universidad Autónoma de Barcelona</t>
  </si>
  <si>
    <t>Universidad de Valencia</t>
  </si>
  <si>
    <t>Universidad de Granada</t>
  </si>
  <si>
    <t>Universidad Complutense de Madrid</t>
  </si>
  <si>
    <t>Universidad de Sevilla</t>
  </si>
  <si>
    <t>Universidad del País Vasco</t>
  </si>
  <si>
    <t>Universidad Autónoma de Madrid</t>
  </si>
  <si>
    <t>Universidad Politécnica de Madrid</t>
  </si>
  <si>
    <t>Universidad de Zaragoza</t>
  </si>
  <si>
    <t>Universidad Politécnica de Valencia</t>
  </si>
  <si>
    <t>Universidad Politècnica de Cataluña</t>
  </si>
  <si>
    <t>Universidad de Santiago de Compostela</t>
  </si>
  <si>
    <t>Universidad de Málaga</t>
  </si>
  <si>
    <t>Universidad de Murcia</t>
  </si>
  <si>
    <t>Universidad Pompeu fabra</t>
  </si>
  <si>
    <t>Universidad de Alicante</t>
  </si>
  <si>
    <t>Universidad Castilla La Mancha</t>
  </si>
  <si>
    <t>Universidad de Córdoba</t>
  </si>
  <si>
    <t>Universidad de Vigo</t>
  </si>
  <si>
    <t>Universidad de Alcalá</t>
  </si>
  <si>
    <t>Universidad de Navarra</t>
  </si>
  <si>
    <t>Universidad de Oviedo</t>
  </si>
  <si>
    <t>Universidad de Salamanca</t>
  </si>
  <si>
    <t>Universidad Rey Juan Carlos</t>
  </si>
  <si>
    <t>RANKING REGIONS</t>
  </si>
  <si>
    <t>TOTAL PRODUCTION</t>
  </si>
  <si>
    <t>Basque Country</t>
  </si>
  <si>
    <t>n&lt; of universtities</t>
  </si>
  <si>
    <t>Aragon</t>
  </si>
  <si>
    <t>Murcia</t>
  </si>
  <si>
    <t>castille and leon</t>
  </si>
  <si>
    <t>Navarra</t>
  </si>
  <si>
    <t>Asturias</t>
  </si>
  <si>
    <t>SCIENTIFIC PRODUCTION ON SDG TOPICS IN SPANISH UNIVERSITIES (2019-2023)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</si>
</sst>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8"/>
      <color rgb="FF70AD47"/>
      <name val="Calibri"/>
      <family val="2"/>
      <scheme val="minor"/>
    </font>
    <font>
      <b/>
      <sz val="8"/>
      <color rgb="FF4472C4"/>
      <name val="Calibri"/>
      <family val="2"/>
      <scheme val="minor"/>
    </font>
    <font>
      <b/>
      <sz val="8"/>
      <color rgb="FFFFC000"/>
      <name val="Calibri"/>
      <family val="2"/>
      <scheme val="minor"/>
    </font>
    <font>
      <b/>
      <sz val="8"/>
      <color rgb="FFA5A5A5"/>
      <name val="Calibri"/>
      <family val="2"/>
      <scheme val="minor"/>
    </font>
    <font>
      <b/>
      <sz val="8"/>
      <color rgb="FFED7D31"/>
      <name val="Calibri"/>
      <family val="2"/>
      <scheme val="minor"/>
    </font>
    <font>
      <b/>
      <sz val="8"/>
      <color rgb="FF44546A"/>
      <name val="Calibri"/>
      <family val="2"/>
      <scheme val="minor"/>
    </font>
    <font>
      <b/>
      <sz val="8"/>
      <color rgb="FFC00000"/>
      <name val="Calibri"/>
      <family val="2"/>
      <scheme val="minor"/>
    </font>
    <font>
      <b/>
      <sz val="8"/>
      <color rgb="FF92D050"/>
      <name val="Calibri"/>
      <family val="2"/>
      <scheme val="minor"/>
    </font>
    <font>
      <b/>
      <sz val="8"/>
      <color rgb="FF00B050"/>
      <name val="Calibri"/>
      <family val="2"/>
      <scheme val="minor"/>
    </font>
    <font>
      <b/>
      <sz val="8"/>
      <color rgb="FF00B0F0"/>
      <name val="Calibri"/>
      <family val="2"/>
      <scheme val="minor"/>
    </font>
    <font>
      <b/>
      <sz val="8"/>
      <color rgb="FF7030A0"/>
      <name val="Calibri"/>
      <family val="2"/>
      <scheme val="minor"/>
    </font>
    <font>
      <b/>
      <sz val="8"/>
      <color rgb="FFA6D0D3"/>
      <name val="Calibri"/>
      <family val="2"/>
      <scheme val="minor"/>
    </font>
    <font>
      <b/>
      <sz val="8"/>
      <color rgb="FFBF8F00"/>
      <name val="Calibri"/>
      <family val="2"/>
      <scheme val="minor"/>
    </font>
    <font>
      <b/>
      <sz val="8"/>
      <color rgb="FF375623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FFFFFF"/>
      <name val="Calibri"/>
      <family val="2"/>
      <scheme val="minor"/>
    </font>
  </fonts>
  <fills count="9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44546A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A6D0D3"/>
        <bgColor indexed="64"/>
      </patternFill>
    </fill>
    <fill>
      <patternFill patternType="solid">
        <fgColor rgb="FFBF8F00"/>
        <bgColor indexed="64"/>
      </patternFill>
    </fill>
    <fill>
      <patternFill patternType="solid">
        <fgColor rgb="FF375623"/>
        <bgColor indexed="64"/>
      </patternFill>
    </fill>
    <fill>
      <patternFill patternType="solid">
        <fgColor rgb="FFFF8585"/>
        <bgColor indexed="64"/>
      </patternFill>
    </fill>
    <fill>
      <patternFill patternType="solid">
        <fgColor rgb="FFB2D69A"/>
        <bgColor indexed="64"/>
      </patternFill>
    </fill>
    <fill>
      <patternFill patternType="solid">
        <fgColor rgb="FFFFD243"/>
        <bgColor indexed="64"/>
      </patternFill>
    </fill>
    <fill>
      <patternFill patternType="solid">
        <fgColor rgb="FFB6D2EC"/>
        <bgColor indexed="64"/>
      </patternFill>
    </fill>
    <fill>
      <patternFill patternType="solid">
        <fgColor rgb="FF879AB3"/>
        <bgColor indexed="64"/>
      </patternFill>
    </fill>
    <fill>
      <patternFill patternType="solid">
        <fgColor rgb="FFFFE5E5"/>
        <bgColor indexed="64"/>
      </patternFill>
    </fill>
    <fill>
      <patternFill patternType="solid">
        <fgColor rgb="FFDAEFC3"/>
        <bgColor indexed="64"/>
      </patternFill>
    </fill>
    <fill>
      <patternFill patternType="solid">
        <fgColor rgb="FF81FFBA"/>
        <bgColor indexed="64"/>
      </patternFill>
    </fill>
    <fill>
      <patternFill patternType="solid">
        <fgColor rgb="FFD9F5FF"/>
        <bgColor indexed="64"/>
      </patternFill>
    </fill>
    <fill>
      <patternFill patternType="solid">
        <fgColor rgb="FF8F45C7"/>
        <bgColor indexed="64"/>
      </patternFill>
    </fill>
    <fill>
      <patternFill patternType="solid">
        <fgColor rgb="FFF6B600"/>
        <bgColor indexed="64"/>
      </patternFill>
    </fill>
    <fill>
      <patternFill patternType="solid">
        <fgColor rgb="FF588B39"/>
        <bgColor indexed="64"/>
      </patternFill>
    </fill>
    <fill>
      <patternFill patternType="solid">
        <fgColor rgb="FFFF4B4B"/>
        <bgColor indexed="64"/>
      </patternFill>
    </fill>
    <fill>
      <patternFill patternType="solid">
        <fgColor rgb="FF85BD5F"/>
        <bgColor indexed="64"/>
      </patternFill>
    </fill>
    <fill>
      <patternFill patternType="solid">
        <fgColor rgb="FFF19759"/>
        <bgColor indexed="64"/>
      </patternFill>
    </fill>
    <fill>
      <patternFill patternType="solid">
        <fgColor rgb="FF88B6E0"/>
        <bgColor indexed="64"/>
      </patternFill>
    </fill>
    <fill>
      <patternFill patternType="solid">
        <fgColor rgb="FFFF5B5B"/>
        <bgColor indexed="64"/>
      </patternFill>
    </fill>
    <fill>
      <patternFill patternType="solid">
        <fgColor rgb="FF00EE6C"/>
        <bgColor indexed="64"/>
      </patternFill>
    </fill>
    <fill>
      <patternFill patternType="solid">
        <fgColor rgb="FF71DAFF"/>
        <bgColor indexed="64"/>
      </patternFill>
    </fill>
    <fill>
      <patternFill patternType="solid">
        <fgColor rgb="FFB5D8A0"/>
        <bgColor indexed="64"/>
      </patternFill>
    </fill>
    <fill>
      <patternFill patternType="solid">
        <fgColor rgb="FFFF4F4F"/>
        <bgColor indexed="64"/>
      </patternFill>
    </fill>
    <fill>
      <patternFill patternType="solid">
        <fgColor rgb="FFDE0000"/>
        <bgColor indexed="64"/>
      </patternFill>
    </fill>
    <fill>
      <patternFill patternType="solid">
        <fgColor rgb="FFF0F9E7"/>
        <bgColor indexed="64"/>
      </patternFill>
    </fill>
    <fill>
      <patternFill patternType="solid">
        <fgColor rgb="FFD5FFE8"/>
        <bgColor indexed="64"/>
      </patternFill>
    </fill>
    <fill>
      <patternFill patternType="solid">
        <fgColor rgb="FFA86ED4"/>
        <bgColor indexed="64"/>
      </patternFill>
    </fill>
    <fill>
      <patternFill patternType="solid">
        <fgColor rgb="FFFFC1C1"/>
        <bgColor indexed="64"/>
      </patternFill>
    </fill>
    <fill>
      <patternFill patternType="solid">
        <fgColor rgb="FFD6E9C9"/>
        <bgColor indexed="64"/>
      </patternFill>
    </fill>
    <fill>
      <patternFill patternType="solid">
        <fgColor rgb="FFDAE9F6"/>
        <bgColor indexed="64"/>
      </patternFill>
    </fill>
    <fill>
      <patternFill patternType="solid">
        <fgColor rgb="FFD3DAE3"/>
        <bgColor indexed="64"/>
      </patternFill>
    </fill>
    <fill>
      <patternFill patternType="solid">
        <fgColor rgb="FFABE9FF"/>
        <bgColor indexed="64"/>
      </patternFill>
    </fill>
    <fill>
      <patternFill patternType="solid">
        <fgColor rgb="FFFFDB75"/>
        <bgColor indexed="64"/>
      </patternFill>
    </fill>
    <fill>
      <patternFill patternType="solid">
        <fgColor rgb="FFEFF6EA"/>
        <bgColor indexed="64"/>
      </patternFill>
    </fill>
    <fill>
      <patternFill patternType="solid">
        <fgColor rgb="FFFFF8E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8CCAE"/>
        <bgColor indexed="64"/>
      </patternFill>
    </fill>
    <fill>
      <patternFill patternType="solid">
        <fgColor rgb="FFEFFBFF"/>
        <bgColor indexed="64"/>
      </patternFill>
    </fill>
    <fill>
      <patternFill patternType="solid">
        <fgColor rgb="FFD0E6E8"/>
        <bgColor indexed="64"/>
      </patternFill>
    </fill>
    <fill>
      <patternFill patternType="solid">
        <fgColor rgb="FF7698D4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C9A6E4"/>
        <bgColor indexed="64"/>
      </patternFill>
    </fill>
    <fill>
      <patternFill patternType="solid">
        <fgColor rgb="FFFFEFC1"/>
        <bgColor indexed="64"/>
      </patternFill>
    </fill>
    <fill>
      <patternFill patternType="solid">
        <fgColor rgb="FFFFEEB7"/>
        <bgColor indexed="64"/>
      </patternFill>
    </fill>
    <fill>
      <patternFill patternType="solid">
        <fgColor rgb="FFEEF5F6"/>
        <bgColor indexed="64"/>
      </patternFill>
    </fill>
    <fill>
      <patternFill patternType="solid">
        <fgColor rgb="FF7AB953"/>
        <bgColor indexed="64"/>
      </patternFill>
    </fill>
    <fill>
      <patternFill patternType="solid">
        <fgColor rgb="FFFFF7F7"/>
        <bgColor indexed="64"/>
      </patternFill>
    </fill>
    <fill>
      <patternFill patternType="solid">
        <fgColor rgb="FFE8D9F3"/>
        <bgColor indexed="64"/>
      </patternFill>
    </fill>
    <fill>
      <patternFill patternType="solid">
        <fgColor rgb="FFFFE7E7"/>
        <bgColor indexed="64"/>
      </patternFill>
    </fill>
    <fill>
      <patternFill patternType="solid">
        <fgColor rgb="FFD3DEF1"/>
        <bgColor indexed="64"/>
      </patternFill>
    </fill>
    <fill>
      <patternFill patternType="solid">
        <fgColor rgb="FFFFFDF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2B9E2"/>
        <bgColor indexed="64"/>
      </patternFill>
    </fill>
    <fill>
      <patternFill patternType="solid">
        <fgColor rgb="FFFFF6DD"/>
        <bgColor indexed="64"/>
      </patternFill>
    </fill>
    <fill>
      <patternFill patternType="solid">
        <fgColor rgb="FFDDEDD3"/>
        <bgColor indexed="64"/>
      </patternFill>
    </fill>
    <fill>
      <patternFill patternType="solid">
        <fgColor rgb="FFFAFBFC"/>
        <bgColor indexed="64"/>
      </patternFill>
    </fill>
    <fill>
      <patternFill patternType="solid">
        <fgColor rgb="FFAA72D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9FD"/>
        <bgColor indexed="64"/>
      </patternFill>
    </fill>
    <fill>
      <patternFill patternType="solid">
        <fgColor rgb="FFFDFEFC"/>
        <bgColor indexed="64"/>
      </patternFill>
    </fill>
    <fill>
      <patternFill patternType="solid">
        <fgColor rgb="FFD1B2E8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FBE2D1"/>
        <bgColor indexed="64"/>
      </patternFill>
    </fill>
    <fill>
      <patternFill patternType="solid">
        <fgColor rgb="FFF6FAF4"/>
        <bgColor indexed="64"/>
      </patternFill>
    </fill>
    <fill>
      <patternFill patternType="solid">
        <fgColor rgb="FFBEE395"/>
        <bgColor indexed="64"/>
      </patternFill>
    </fill>
    <fill>
      <patternFill patternType="solid">
        <fgColor rgb="FFEFFFF6"/>
        <bgColor indexed="64"/>
      </patternFill>
    </fill>
    <fill>
      <patternFill patternType="solid">
        <fgColor rgb="FFF9F6FC"/>
        <bgColor indexed="64"/>
      </patternFill>
    </fill>
    <fill>
      <patternFill patternType="solid">
        <fgColor rgb="FFFFABAB"/>
        <bgColor indexed="64"/>
      </patternFill>
    </fill>
    <fill>
      <patternFill patternType="solid">
        <fgColor rgb="FFF4B184"/>
        <bgColor indexed="64"/>
      </patternFill>
    </fill>
    <fill>
      <patternFill patternType="solid">
        <fgColor rgb="FFFDF1E9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3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10" fontId="0" fillId="0" borderId="0" xfId="0" applyNumberFormat="1"/>
    <xf numFmtId="3" fontId="0" fillId="0" borderId="0" xfId="0" applyNumberFormat="1"/>
    <xf numFmtId="0" fontId="1" fillId="0" borderId="2" xfId="0" applyFont="1" applyFill="1" applyBorder="1" applyAlignment="1">
      <alignment horizontal="center"/>
    </xf>
    <xf numFmtId="10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0" fontId="0" fillId="2" borderId="0" xfId="0" applyFill="1"/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10" fontId="0" fillId="2" borderId="0" xfId="0" applyNumberFormat="1" applyFill="1"/>
    <xf numFmtId="0" fontId="1" fillId="2" borderId="0" xfId="0" applyFont="1" applyFill="1"/>
    <xf numFmtId="164" fontId="1" fillId="2" borderId="0" xfId="0" applyNumberFormat="1" applyFont="1" applyFill="1"/>
    <xf numFmtId="164" fontId="0" fillId="2" borderId="3" xfId="0" applyNumberFormat="1" applyFill="1" applyBorder="1" applyAlignment="1">
      <alignment wrapText="1"/>
    </xf>
    <xf numFmtId="0" fontId="0" fillId="0" borderId="4" xfId="0" applyBorder="1"/>
    <xf numFmtId="164" fontId="0" fillId="2" borderId="5" xfId="0" applyNumberFormat="1" applyFill="1" applyBorder="1" applyAlignment="1">
      <alignment wrapText="1"/>
    </xf>
    <xf numFmtId="164" fontId="1" fillId="0" borderId="6" xfId="0" applyNumberFormat="1" applyFont="1" applyBorder="1"/>
    <xf numFmtId="10" fontId="0" fillId="0" borderId="0" xfId="0" applyNumberFormat="1" applyAlignment="1"/>
    <xf numFmtId="10" fontId="0" fillId="0" borderId="3" xfId="0" applyNumberFormat="1" applyBorder="1" applyAlignment="1"/>
    <xf numFmtId="10" fontId="0" fillId="0" borderId="5" xfId="0" applyNumberFormat="1" applyBorder="1" applyAlignment="1"/>
    <xf numFmtId="10" fontId="1" fillId="0" borderId="6" xfId="0" applyNumberFormat="1" applyFont="1" applyBorder="1"/>
    <xf numFmtId="9" fontId="0" fillId="2" borderId="0" xfId="0" applyNumberFormat="1" applyFill="1"/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10" fontId="0" fillId="3" borderId="0" xfId="0" applyNumberFormat="1" applyFill="1" applyAlignment="1">
      <alignment horizontal="center"/>
    </xf>
    <xf numFmtId="0" fontId="0" fillId="3" borderId="0" xfId="0" applyFill="1" applyAlignment="1">
      <alignment horizontal="right"/>
    </xf>
    <xf numFmtId="0" fontId="1" fillId="4" borderId="1" xfId="0" applyFont="1" applyFill="1" applyBorder="1" applyAlignment="1">
      <alignment horizontal="center"/>
    </xf>
    <xf numFmtId="10" fontId="0" fillId="4" borderId="0" xfId="0" applyNumberFormat="1" applyFill="1" applyAlignment="1">
      <alignment horizontal="center"/>
    </xf>
    <xf numFmtId="0" fontId="0" fillId="4" borderId="0" xfId="0" applyFill="1" applyAlignment="1">
      <alignment horizontal="right"/>
    </xf>
    <xf numFmtId="0" fontId="1" fillId="5" borderId="1" xfId="0" applyFont="1" applyFill="1" applyBorder="1" applyAlignment="1">
      <alignment horizontal="center"/>
    </xf>
    <xf numFmtId="10" fontId="0" fillId="5" borderId="0" xfId="0" applyNumberFormat="1" applyFill="1" applyAlignment="1">
      <alignment horizontal="center"/>
    </xf>
    <xf numFmtId="0" fontId="0" fillId="5" borderId="0" xfId="0" applyFill="1" applyAlignment="1">
      <alignment horizontal="right"/>
    </xf>
    <xf numFmtId="0" fontId="1" fillId="5" borderId="7" xfId="0" applyFont="1" applyFill="1" applyBorder="1" applyAlignment="1">
      <alignment horizontal="center"/>
    </xf>
    <xf numFmtId="10" fontId="0" fillId="0" borderId="8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2" fillId="6" borderId="0" xfId="0" applyFont="1" applyFill="1" applyAlignment="1">
      <alignment horizontal="center" vertical="center"/>
    </xf>
    <xf numFmtId="0" fontId="22" fillId="7" borderId="0" xfId="0" applyFont="1" applyFill="1" applyAlignment="1">
      <alignment horizontal="center" vertical="center"/>
    </xf>
    <xf numFmtId="0" fontId="22" fillId="8" borderId="0" xfId="0" applyFont="1" applyFill="1" applyAlignment="1">
      <alignment horizontal="center" vertical="center"/>
    </xf>
    <xf numFmtId="0" fontId="22" fillId="9" borderId="0" xfId="0" applyFont="1" applyFill="1" applyAlignment="1">
      <alignment horizontal="center" vertical="center"/>
    </xf>
    <xf numFmtId="0" fontId="22" fillId="10" borderId="0" xfId="0" applyFont="1" applyFill="1" applyAlignment="1">
      <alignment horizontal="center" vertical="center"/>
    </xf>
    <xf numFmtId="0" fontId="22" fillId="11" borderId="0" xfId="0" applyFont="1" applyFill="1" applyAlignment="1">
      <alignment horizontal="center" vertical="center"/>
    </xf>
    <xf numFmtId="0" fontId="22" fillId="12" borderId="0" xfId="0" applyFont="1" applyFill="1" applyAlignment="1">
      <alignment horizontal="center" vertical="center"/>
    </xf>
    <xf numFmtId="0" fontId="22" fillId="13" borderId="0" xfId="0" applyFont="1" applyFill="1" applyAlignment="1">
      <alignment horizontal="center" vertical="center"/>
    </xf>
    <xf numFmtId="0" fontId="22" fillId="14" borderId="0" xfId="0" applyFont="1" applyFill="1" applyAlignment="1">
      <alignment horizontal="center" vertical="center"/>
    </xf>
    <xf numFmtId="0" fontId="22" fillId="15" borderId="0" xfId="0" applyFont="1" applyFill="1" applyAlignment="1">
      <alignment horizontal="center" vertical="center"/>
    </xf>
    <xf numFmtId="0" fontId="22" fillId="16" borderId="0" xfId="0" applyFont="1" applyFill="1" applyAlignment="1">
      <alignment horizontal="center" vertical="center"/>
    </xf>
    <xf numFmtId="0" fontId="22" fillId="17" borderId="0" xfId="0" applyFont="1" applyFill="1" applyAlignment="1">
      <alignment horizontal="center" vertical="center"/>
    </xf>
    <xf numFmtId="0" fontId="22" fillId="18" borderId="0" xfId="0" applyFont="1" applyFill="1" applyAlignment="1">
      <alignment horizontal="center" vertical="center"/>
    </xf>
    <xf numFmtId="0" fontId="22" fillId="19" borderId="0" xfId="0" applyFont="1" applyFill="1" applyAlignment="1">
      <alignment horizontal="center" vertical="center"/>
    </xf>
    <xf numFmtId="0" fontId="22" fillId="20" borderId="0" xfId="0" applyFont="1" applyFill="1" applyAlignment="1">
      <alignment horizontal="center" vertical="center"/>
    </xf>
    <xf numFmtId="0" fontId="21" fillId="21" borderId="0" xfId="0" applyFont="1" applyFill="1" applyAlignment="1">
      <alignment horizontal="center" vertical="center"/>
    </xf>
    <xf numFmtId="0" fontId="21" fillId="22" borderId="0" xfId="0" applyFont="1" applyFill="1" applyAlignment="1">
      <alignment horizontal="center" vertical="center"/>
    </xf>
    <xf numFmtId="0" fontId="21" fillId="8" borderId="0" xfId="0" applyFont="1" applyFill="1" applyAlignment="1">
      <alignment horizontal="center" vertical="center"/>
    </xf>
    <xf numFmtId="0" fontId="21" fillId="23" borderId="0" xfId="0" applyFont="1" applyFill="1" applyAlignment="1">
      <alignment horizontal="center" vertical="center"/>
    </xf>
    <xf numFmtId="0" fontId="21" fillId="10" borderId="0" xfId="0" applyFont="1" applyFill="1" applyAlignment="1">
      <alignment horizontal="center" vertical="center"/>
    </xf>
    <xf numFmtId="0" fontId="21" fillId="11" borderId="0" xfId="0" applyFont="1" applyFill="1" applyAlignment="1">
      <alignment horizontal="center" vertical="center"/>
    </xf>
    <xf numFmtId="0" fontId="21" fillId="24" borderId="0" xfId="0" applyFont="1" applyFill="1" applyAlignment="1">
      <alignment horizontal="center" vertical="center"/>
    </xf>
    <xf numFmtId="0" fontId="21" fillId="25" borderId="0" xfId="0" applyFont="1" applyFill="1" applyAlignment="1">
      <alignment horizontal="center" vertical="center"/>
    </xf>
    <xf numFmtId="0" fontId="21" fillId="26" borderId="0" xfId="0" applyFont="1" applyFill="1" applyAlignment="1">
      <alignment horizontal="center" vertical="center"/>
    </xf>
    <xf numFmtId="0" fontId="21" fillId="27" borderId="0" xfId="0" applyFont="1" applyFill="1" applyAlignment="1">
      <alignment horizontal="center" vertical="center"/>
    </xf>
    <xf numFmtId="0" fontId="21" fillId="28" borderId="0" xfId="0" applyFont="1" applyFill="1" applyAlignment="1">
      <alignment horizontal="center" vertical="center"/>
    </xf>
    <xf numFmtId="0" fontId="21" fillId="29" borderId="0" xfId="0" applyFont="1" applyFill="1" applyAlignment="1">
      <alignment horizontal="center" vertical="center"/>
    </xf>
    <xf numFmtId="0" fontId="21" fillId="30" borderId="0" xfId="0" applyFont="1" applyFill="1" applyAlignment="1">
      <alignment horizontal="center" vertical="center"/>
    </xf>
    <xf numFmtId="0" fontId="21" fillId="18" borderId="0" xfId="0" applyFont="1" applyFill="1" applyAlignment="1">
      <alignment horizontal="center" vertical="center"/>
    </xf>
    <xf numFmtId="0" fontId="21" fillId="31" borderId="0" xfId="0" applyFont="1" applyFill="1" applyAlignment="1">
      <alignment horizontal="center" vertical="center"/>
    </xf>
    <xf numFmtId="0" fontId="21" fillId="32" borderId="0" xfId="0" applyFont="1" applyFill="1" applyAlignment="1">
      <alignment horizontal="center" vertical="center"/>
    </xf>
    <xf numFmtId="0" fontId="21" fillId="33" borderId="0" xfId="0" applyFont="1" applyFill="1" applyAlignment="1">
      <alignment horizontal="center" vertical="center"/>
    </xf>
    <xf numFmtId="0" fontId="21" fillId="34" borderId="0" xfId="0" applyFont="1" applyFill="1" applyAlignment="1">
      <alignment horizontal="center" vertical="center"/>
    </xf>
    <xf numFmtId="0" fontId="21" fillId="35" borderId="0" xfId="0" applyFont="1" applyFill="1" applyAlignment="1">
      <alignment horizontal="center" vertical="center"/>
    </xf>
    <xf numFmtId="0" fontId="21" fillId="36" borderId="0" xfId="0" applyFont="1" applyFill="1" applyAlignment="1">
      <alignment horizontal="center" vertical="center"/>
    </xf>
    <xf numFmtId="0" fontId="21" fillId="37" borderId="0" xfId="0" applyFont="1" applyFill="1" applyAlignment="1">
      <alignment horizontal="center" vertical="center"/>
    </xf>
    <xf numFmtId="0" fontId="21" fillId="14" borderId="0" xfId="0" applyFont="1" applyFill="1" applyAlignment="1">
      <alignment horizontal="center" vertical="center"/>
    </xf>
    <xf numFmtId="0" fontId="21" fillId="38" borderId="0" xfId="0" applyFont="1" applyFill="1" applyAlignment="1">
      <alignment horizontal="center" vertical="center"/>
    </xf>
    <xf numFmtId="0" fontId="21" fillId="39" borderId="0" xfId="0" applyFont="1" applyFill="1" applyAlignment="1">
      <alignment horizontal="center" vertical="center"/>
    </xf>
    <xf numFmtId="0" fontId="21" fillId="40" borderId="0" xfId="0" applyFont="1" applyFill="1" applyAlignment="1">
      <alignment horizontal="center" vertical="center"/>
    </xf>
    <xf numFmtId="0" fontId="21" fillId="41" borderId="0" xfId="0" applyFont="1" applyFill="1" applyAlignment="1">
      <alignment horizontal="center" vertical="center"/>
    </xf>
    <xf numFmtId="0" fontId="21" fillId="42" borderId="0" xfId="0" applyFont="1" applyFill="1" applyAlignment="1">
      <alignment horizontal="center" vertical="center"/>
    </xf>
    <xf numFmtId="0" fontId="21" fillId="43" borderId="0" xfId="0" applyFont="1" applyFill="1" applyAlignment="1">
      <alignment horizontal="center" vertical="center"/>
    </xf>
    <xf numFmtId="0" fontId="21" fillId="44" borderId="0" xfId="0" applyFont="1" applyFill="1" applyAlignment="1">
      <alignment horizontal="center" vertical="center"/>
    </xf>
    <xf numFmtId="0" fontId="21" fillId="45" borderId="0" xfId="0" applyFont="1" applyFill="1" applyAlignment="1">
      <alignment horizontal="center" vertical="center"/>
    </xf>
    <xf numFmtId="0" fontId="21" fillId="46" borderId="0" xfId="0" applyFont="1" applyFill="1" applyAlignment="1">
      <alignment horizontal="center" vertical="center"/>
    </xf>
    <xf numFmtId="0" fontId="21" fillId="47" borderId="0" xfId="0" applyFont="1" applyFill="1" applyAlignment="1">
      <alignment horizontal="center" vertical="center"/>
    </xf>
    <xf numFmtId="0" fontId="21" fillId="9" borderId="0" xfId="0" applyFont="1" applyFill="1" applyAlignment="1">
      <alignment horizontal="center" vertical="center"/>
    </xf>
    <xf numFmtId="0" fontId="21" fillId="48" borderId="0" xfId="0" applyFont="1" applyFill="1" applyAlignment="1">
      <alignment horizontal="center" vertical="center"/>
    </xf>
    <xf numFmtId="0" fontId="21" fillId="49" borderId="0" xfId="0" applyFont="1" applyFill="1" applyAlignment="1">
      <alignment horizontal="center" vertical="center"/>
    </xf>
    <xf numFmtId="0" fontId="21" fillId="50" borderId="0" xfId="0" applyFont="1" applyFill="1" applyAlignment="1">
      <alignment horizontal="center" vertical="center"/>
    </xf>
    <xf numFmtId="0" fontId="21" fillId="51" borderId="0" xfId="0" applyFont="1" applyFill="1" applyAlignment="1">
      <alignment horizontal="center" vertical="center"/>
    </xf>
    <xf numFmtId="0" fontId="21" fillId="52" borderId="0" xfId="0" applyFont="1" applyFill="1" applyAlignment="1">
      <alignment horizontal="center" vertical="center"/>
    </xf>
    <xf numFmtId="0" fontId="21" fillId="53" borderId="0" xfId="0" applyFont="1" applyFill="1" applyAlignment="1">
      <alignment horizontal="center" vertical="center"/>
    </xf>
    <xf numFmtId="0" fontId="21" fillId="54" borderId="0" xfId="0" applyFont="1" applyFill="1" applyAlignment="1">
      <alignment horizontal="center" vertical="center"/>
    </xf>
    <xf numFmtId="0" fontId="21" fillId="55" borderId="0" xfId="0" applyFont="1" applyFill="1" applyAlignment="1">
      <alignment horizontal="center" vertical="center"/>
    </xf>
    <xf numFmtId="0" fontId="21" fillId="56" borderId="0" xfId="0" applyFont="1" applyFill="1" applyAlignment="1">
      <alignment horizontal="center" vertical="center"/>
    </xf>
    <xf numFmtId="0" fontId="21" fillId="57" borderId="0" xfId="0" applyFont="1" applyFill="1" applyAlignment="1">
      <alignment horizontal="center" vertical="center"/>
    </xf>
    <xf numFmtId="0" fontId="21" fillId="58" borderId="0" xfId="0" applyFont="1" applyFill="1" applyAlignment="1">
      <alignment horizontal="center" vertical="center"/>
    </xf>
    <xf numFmtId="0" fontId="21" fillId="59" borderId="0" xfId="0" applyFont="1" applyFill="1" applyAlignment="1">
      <alignment horizontal="center" vertical="center"/>
    </xf>
    <xf numFmtId="0" fontId="21" fillId="15" borderId="0" xfId="0" applyFont="1" applyFill="1" applyAlignment="1">
      <alignment horizontal="center" vertical="center"/>
    </xf>
    <xf numFmtId="0" fontId="21" fillId="16" borderId="0" xfId="0" applyFont="1" applyFill="1" applyAlignment="1">
      <alignment horizontal="center" vertical="center"/>
    </xf>
    <xf numFmtId="0" fontId="21" fillId="60" borderId="0" xfId="0" applyFont="1" applyFill="1" applyAlignment="1">
      <alignment horizontal="center" vertical="center"/>
    </xf>
    <xf numFmtId="0" fontId="21" fillId="61" borderId="0" xfId="0" applyFont="1" applyFill="1" applyAlignment="1">
      <alignment horizontal="center" vertical="center"/>
    </xf>
    <xf numFmtId="0" fontId="21" fillId="62" borderId="0" xfId="0" applyFont="1" applyFill="1" applyAlignment="1">
      <alignment horizontal="center" vertical="center"/>
    </xf>
    <xf numFmtId="0" fontId="21" fillId="63" borderId="0" xfId="0" applyFont="1" applyFill="1" applyAlignment="1">
      <alignment horizontal="center" vertical="center"/>
    </xf>
    <xf numFmtId="0" fontId="21" fillId="64" borderId="0" xfId="0" applyFont="1" applyFill="1" applyAlignment="1">
      <alignment horizontal="center" vertical="center"/>
    </xf>
    <xf numFmtId="0" fontId="21" fillId="65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66" borderId="0" xfId="0" applyFont="1" applyFill="1" applyAlignment="1">
      <alignment horizontal="center" vertical="center"/>
    </xf>
    <xf numFmtId="0" fontId="21" fillId="67" borderId="0" xfId="0" applyFont="1" applyFill="1" applyAlignment="1">
      <alignment horizontal="center" vertical="center"/>
    </xf>
    <xf numFmtId="0" fontId="21" fillId="68" borderId="0" xfId="0" applyFont="1" applyFill="1" applyAlignment="1">
      <alignment horizontal="center" vertical="center"/>
    </xf>
    <xf numFmtId="0" fontId="21" fillId="69" borderId="0" xfId="0" applyFont="1" applyFill="1" applyAlignment="1">
      <alignment horizontal="center" vertical="center"/>
    </xf>
    <xf numFmtId="0" fontId="21" fillId="70" borderId="0" xfId="0" applyFont="1" applyFill="1" applyAlignment="1">
      <alignment horizontal="center" vertical="center"/>
    </xf>
    <xf numFmtId="0" fontId="21" fillId="71" borderId="0" xfId="0" applyFont="1" applyFill="1" applyAlignment="1">
      <alignment horizontal="center" vertical="center"/>
    </xf>
    <xf numFmtId="0" fontId="21" fillId="72" borderId="0" xfId="0" applyFont="1" applyFill="1" applyAlignment="1">
      <alignment horizontal="center" vertical="center"/>
    </xf>
    <xf numFmtId="0" fontId="21" fillId="73" borderId="0" xfId="0" applyFont="1" applyFill="1" applyAlignment="1">
      <alignment horizontal="center" vertical="center"/>
    </xf>
    <xf numFmtId="0" fontId="21" fillId="74" borderId="0" xfId="0" applyFont="1" applyFill="1" applyAlignment="1">
      <alignment horizontal="center" vertical="center"/>
    </xf>
    <xf numFmtId="0" fontId="21" fillId="75" borderId="0" xfId="0" applyFont="1" applyFill="1" applyAlignment="1">
      <alignment horizontal="center" vertical="center"/>
    </xf>
    <xf numFmtId="0" fontId="21" fillId="76" borderId="0" xfId="0" applyFont="1" applyFill="1" applyAlignment="1">
      <alignment horizontal="center" vertical="center"/>
    </xf>
    <xf numFmtId="0" fontId="21" fillId="77" borderId="0" xfId="0" applyFont="1" applyFill="1" applyAlignment="1">
      <alignment horizontal="center" vertical="center"/>
    </xf>
    <xf numFmtId="0" fontId="21" fillId="78" borderId="0" xfId="0" applyFont="1" applyFill="1" applyAlignment="1">
      <alignment horizontal="center" vertical="center"/>
    </xf>
    <xf numFmtId="0" fontId="21" fillId="79" borderId="0" xfId="0" applyFont="1" applyFill="1" applyAlignment="1">
      <alignment horizontal="center" vertical="center"/>
    </xf>
    <xf numFmtId="0" fontId="21" fillId="80" borderId="0" xfId="0" applyFont="1" applyFill="1" applyAlignment="1">
      <alignment horizontal="center" vertical="center"/>
    </xf>
    <xf numFmtId="0" fontId="21" fillId="81" borderId="0" xfId="0" applyFont="1" applyFill="1" applyAlignment="1">
      <alignment horizontal="center" vertical="center"/>
    </xf>
    <xf numFmtId="0" fontId="21" fillId="82" borderId="0" xfId="0" applyFont="1" applyFill="1" applyAlignment="1">
      <alignment horizontal="center" vertical="center"/>
    </xf>
    <xf numFmtId="0" fontId="21" fillId="83" borderId="0" xfId="0" applyFont="1" applyFill="1" applyAlignment="1">
      <alignment horizontal="center" vertical="center"/>
    </xf>
    <xf numFmtId="0" fontId="21" fillId="84" borderId="0" xfId="0" applyFont="1" applyFill="1" applyAlignment="1">
      <alignment horizontal="center" vertical="center"/>
    </xf>
    <xf numFmtId="0" fontId="21" fillId="85" borderId="0" xfId="0" applyFont="1" applyFill="1" applyAlignment="1">
      <alignment horizontal="center" vertical="center"/>
    </xf>
    <xf numFmtId="0" fontId="21" fillId="86" borderId="0" xfId="0" applyFont="1" applyFill="1" applyAlignment="1">
      <alignment horizontal="center" vertical="center"/>
    </xf>
    <xf numFmtId="0" fontId="21" fillId="87" borderId="0" xfId="0" applyFont="1" applyFill="1" applyAlignment="1">
      <alignment horizontal="center" vertical="center"/>
    </xf>
    <xf numFmtId="0" fontId="21" fillId="88" borderId="0" xfId="0" applyFont="1" applyFill="1" applyAlignment="1">
      <alignment horizontal="center" vertical="center"/>
    </xf>
    <xf numFmtId="0" fontId="21" fillId="46" borderId="12" xfId="0" applyFont="1" applyFill="1" applyBorder="1" applyAlignment="1">
      <alignment horizontal="center" vertical="center"/>
    </xf>
    <xf numFmtId="0" fontId="21" fillId="76" borderId="12" xfId="0" applyFont="1" applyFill="1" applyBorder="1" applyAlignment="1">
      <alignment horizontal="center" vertical="center"/>
    </xf>
    <xf numFmtId="0" fontId="21" fillId="68" borderId="12" xfId="0" applyFont="1" applyFill="1" applyBorder="1" applyAlignment="1">
      <alignment horizontal="center" vertical="center"/>
    </xf>
    <xf numFmtId="0" fontId="21" fillId="69" borderId="12" xfId="0" applyFont="1" applyFill="1" applyBorder="1" applyAlignment="1">
      <alignment horizontal="center" vertical="center"/>
    </xf>
    <xf numFmtId="0" fontId="21" fillId="80" borderId="12" xfId="0" applyFont="1" applyFill="1" applyBorder="1" applyAlignment="1">
      <alignment horizontal="center" vertical="center"/>
    </xf>
    <xf numFmtId="0" fontId="21" fillId="81" borderId="12" xfId="0" applyFont="1" applyFill="1" applyBorder="1" applyAlignment="1">
      <alignment horizontal="center" vertical="center"/>
    </xf>
    <xf numFmtId="0" fontId="21" fillId="48" borderId="12" xfId="0" applyFont="1" applyFill="1" applyBorder="1" applyAlignment="1">
      <alignment horizontal="center" vertical="center"/>
    </xf>
    <xf numFmtId="0" fontId="21" fillId="49" borderId="12" xfId="0" applyFont="1" applyFill="1" applyBorder="1" applyAlignment="1">
      <alignment horizontal="center" vertical="center"/>
    </xf>
    <xf numFmtId="0" fontId="21" fillId="86" borderId="12" xfId="0" applyFont="1" applyFill="1" applyBorder="1" applyAlignment="1">
      <alignment horizontal="center" vertical="center"/>
    </xf>
    <xf numFmtId="0" fontId="21" fillId="78" borderId="12" xfId="0" applyFont="1" applyFill="1" applyBorder="1" applyAlignment="1">
      <alignment horizontal="center" vertical="center"/>
    </xf>
    <xf numFmtId="0" fontId="21" fillId="84" borderId="12" xfId="0" applyFont="1" applyFill="1" applyBorder="1" applyAlignment="1">
      <alignment horizontal="center" vertical="center"/>
    </xf>
    <xf numFmtId="0" fontId="21" fillId="56" borderId="12" xfId="0" applyFont="1" applyFill="1" applyBorder="1" applyAlignment="1">
      <alignment horizontal="center" vertical="center"/>
    </xf>
    <xf numFmtId="0" fontId="21" fillId="66" borderId="12" xfId="0" applyFont="1" applyFill="1" applyBorder="1" applyAlignment="1">
      <alignment horizontal="center" vertical="center"/>
    </xf>
    <xf numFmtId="0" fontId="21" fillId="63" borderId="12" xfId="0" applyFont="1" applyFill="1" applyBorder="1" applyAlignment="1">
      <alignment horizontal="center" vertical="center"/>
    </xf>
    <xf numFmtId="0" fontId="21" fillId="72" borderId="12" xfId="0" applyFont="1" applyFill="1" applyBorder="1" applyAlignment="1">
      <alignment horizontal="center" vertical="center"/>
    </xf>
    <xf numFmtId="0" fontId="21" fillId="73" borderId="12" xfId="0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left"/>
    </xf>
    <xf numFmtId="3" fontId="0" fillId="0" borderId="8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left"/>
    </xf>
    <xf numFmtId="3" fontId="0" fillId="0" borderId="0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left"/>
    </xf>
    <xf numFmtId="3" fontId="0" fillId="0" borderId="10" xfId="0" applyNumberFormat="1" applyBorder="1" applyAlignment="1">
      <alignment horizontal="center"/>
    </xf>
    <xf numFmtId="10" fontId="0" fillId="89" borderId="6" xfId="0" applyNumberFormat="1" applyFill="1" applyBorder="1" applyAlignment="1">
      <alignment horizontal="center"/>
    </xf>
    <xf numFmtId="0" fontId="0" fillId="4" borderId="0" xfId="0" applyFill="1" applyAlignment="1">
      <alignment horizontal="right" wrapText="1"/>
    </xf>
    <xf numFmtId="0" fontId="0" fillId="3" borderId="0" xfId="0" applyFill="1" applyAlignment="1">
      <alignment horizontal="right" wrapText="1"/>
    </xf>
    <xf numFmtId="0" fontId="0" fillId="5" borderId="0" xfId="0" applyFill="1" applyAlignment="1">
      <alignment horizontal="right" wrapText="1"/>
    </xf>
    <xf numFmtId="0" fontId="0" fillId="0" borderId="0" xfId="0" applyFont="1" applyAlignment="1">
      <alignment horizontal="center"/>
    </xf>
    <xf numFmtId="10" fontId="0" fillId="0" borderId="1" xfId="0" applyNumberFormat="1" applyFill="1" applyBorder="1" applyAlignment="1">
      <alignment horizontal="center"/>
    </xf>
    <xf numFmtId="10" fontId="0" fillId="0" borderId="0" xfId="0" applyNumberFormat="1" applyFill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129C1-15FA-4751-B98B-3622AE3EDA0A}">
  <dimension ref="A1:AA84"/>
  <sheetViews>
    <sheetView topLeftCell="G1" zoomScale="80" zoomScaleNormal="80" workbookViewId="0">
      <selection activeCell="AA28" sqref="AA28"/>
    </sheetView>
  </sheetViews>
  <sheetFormatPr defaultRowHeight="15" x14ac:dyDescent="0.25"/>
  <cols>
    <col min="1" max="1" width="7" customWidth="1"/>
    <col min="2" max="2" width="55.5703125" customWidth="1"/>
    <col min="3" max="3" width="12.7109375" style="1" customWidth="1"/>
    <col min="4" max="4" width="13.5703125" style="1" customWidth="1"/>
    <col min="5" max="6" width="11.42578125" style="1" bestFit="1" customWidth="1"/>
    <col min="7" max="7" width="12" style="1" bestFit="1" customWidth="1"/>
    <col min="8" max="13" width="11.42578125" style="1" bestFit="1" customWidth="1"/>
    <col min="14" max="20" width="12.42578125" style="1" bestFit="1" customWidth="1"/>
    <col min="21" max="21" width="13.7109375" style="1" customWidth="1"/>
    <col min="22" max="22" width="8.85546875" style="1"/>
    <col min="23" max="23" width="21.28515625" customWidth="1"/>
    <col min="24" max="24" width="15.28515625" customWidth="1"/>
    <col min="26" max="26" width="18.85546875" customWidth="1"/>
  </cols>
  <sheetData>
    <row r="1" spans="1:27" x14ac:dyDescent="0.25">
      <c r="B1" s="2"/>
      <c r="C1" s="2"/>
      <c r="D1" s="2"/>
      <c r="E1" s="192" t="s">
        <v>98</v>
      </c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2"/>
    </row>
    <row r="2" spans="1:27" x14ac:dyDescent="0.25">
      <c r="B2" s="2" t="s">
        <v>79</v>
      </c>
      <c r="C2" s="2" t="s">
        <v>99</v>
      </c>
      <c r="D2" s="2" t="s">
        <v>80</v>
      </c>
      <c r="E2" s="2" t="s">
        <v>81</v>
      </c>
      <c r="F2" s="2" t="s">
        <v>82</v>
      </c>
      <c r="G2" s="2" t="s">
        <v>83</v>
      </c>
      <c r="H2" s="2" t="s">
        <v>84</v>
      </c>
      <c r="I2" s="2" t="s">
        <v>85</v>
      </c>
      <c r="J2" s="2" t="s">
        <v>86</v>
      </c>
      <c r="K2" s="2" t="s">
        <v>87</v>
      </c>
      <c r="L2" s="2" t="s">
        <v>88</v>
      </c>
      <c r="M2" s="2" t="s">
        <v>89</v>
      </c>
      <c r="N2" s="2" t="s">
        <v>90</v>
      </c>
      <c r="O2" s="2" t="s">
        <v>91</v>
      </c>
      <c r="P2" s="2" t="s">
        <v>92</v>
      </c>
      <c r="Q2" s="2" t="s">
        <v>93</v>
      </c>
      <c r="R2" s="2" t="s">
        <v>94</v>
      </c>
      <c r="S2" s="2" t="s">
        <v>95</v>
      </c>
      <c r="T2" s="2" t="s">
        <v>96</v>
      </c>
      <c r="U2" s="2" t="s">
        <v>97</v>
      </c>
      <c r="V2" s="2" t="s">
        <v>0</v>
      </c>
      <c r="W2" s="8" t="s">
        <v>180</v>
      </c>
      <c r="Z2" s="27" t="s">
        <v>181</v>
      </c>
    </row>
    <row r="3" spans="1:27" x14ac:dyDescent="0.25">
      <c r="A3" s="11">
        <v>1</v>
      </c>
      <c r="B3" s="12" t="s">
        <v>1</v>
      </c>
      <c r="C3" s="13" t="s">
        <v>100</v>
      </c>
      <c r="D3" s="13" t="s">
        <v>105</v>
      </c>
      <c r="E3" s="45">
        <v>232</v>
      </c>
      <c r="F3" s="13">
        <v>872</v>
      </c>
      <c r="G3" s="49">
        <v>30536</v>
      </c>
      <c r="H3" s="13">
        <v>972</v>
      </c>
      <c r="I3" s="49">
        <v>1518</v>
      </c>
      <c r="J3" s="46">
        <v>746</v>
      </c>
      <c r="K3" s="13">
        <v>660</v>
      </c>
      <c r="L3" s="45">
        <v>277</v>
      </c>
      <c r="M3" s="13">
        <v>387</v>
      </c>
      <c r="N3" s="13">
        <v>482</v>
      </c>
      <c r="O3" s="13">
        <v>713</v>
      </c>
      <c r="P3" s="13">
        <v>357</v>
      </c>
      <c r="Q3" s="50">
        <v>2762</v>
      </c>
      <c r="R3" s="49">
        <v>1517</v>
      </c>
      <c r="S3" s="46">
        <v>1791</v>
      </c>
      <c r="T3" s="13">
        <v>223</v>
      </c>
      <c r="U3" s="13">
        <v>92</v>
      </c>
      <c r="V3" s="13">
        <f>SUM(E3,F3,G3,H3,I3,J3,K3,L3,M3,N3,O3,P3,Q3,R3,S3,T3,U3)</f>
        <v>44137</v>
      </c>
      <c r="W3" s="18">
        <f>V3/W82</f>
        <v>8.3027024179925427E-2</v>
      </c>
      <c r="X3" s="19"/>
      <c r="Z3" s="23">
        <f>V3/AA27</f>
        <v>0.11930692400221654</v>
      </c>
      <c r="AA3" s="19"/>
    </row>
    <row r="4" spans="1:27" x14ac:dyDescent="0.25">
      <c r="A4" s="11">
        <v>2</v>
      </c>
      <c r="B4" s="12" t="s">
        <v>2</v>
      </c>
      <c r="C4" s="13" t="s">
        <v>106</v>
      </c>
      <c r="D4" s="13" t="s">
        <v>105</v>
      </c>
      <c r="E4" s="47">
        <v>373</v>
      </c>
      <c r="F4" s="47">
        <v>1131</v>
      </c>
      <c r="G4" s="46">
        <v>19534</v>
      </c>
      <c r="H4" s="13">
        <v>873</v>
      </c>
      <c r="I4" s="46">
        <v>1033</v>
      </c>
      <c r="J4" s="13">
        <v>604</v>
      </c>
      <c r="K4" s="48">
        <v>840</v>
      </c>
      <c r="L4" s="47">
        <v>299</v>
      </c>
      <c r="M4" s="13">
        <v>549</v>
      </c>
      <c r="N4" s="47">
        <v>601</v>
      </c>
      <c r="O4" s="46">
        <v>1003</v>
      </c>
      <c r="P4" s="13">
        <v>540</v>
      </c>
      <c r="Q4" s="13">
        <v>2684</v>
      </c>
      <c r="R4" s="13">
        <v>1077</v>
      </c>
      <c r="S4" s="47">
        <v>1902</v>
      </c>
      <c r="T4" s="13">
        <v>121</v>
      </c>
      <c r="U4" s="13">
        <v>78</v>
      </c>
      <c r="V4" s="13">
        <f t="shared" ref="V4:V34" si="0">SUM(E4,F4,G4,H4,I4,J4,K4,L4,M4,N4,O4,P4,Q4,R4,S4,T4,U4)</f>
        <v>33242</v>
      </c>
      <c r="W4" s="20">
        <f>V4/V81</f>
        <v>6.2532214191926977E-2</v>
      </c>
      <c r="X4" s="21">
        <f>SUM(W3:W4)</f>
        <v>0.14555923837185242</v>
      </c>
      <c r="Z4" s="24">
        <f>V4/AA27</f>
        <v>8.9856600305450812E-2</v>
      </c>
      <c r="AA4" s="25">
        <f>SUM(Z3:Z4)</f>
        <v>0.20916352430766735</v>
      </c>
    </row>
    <row r="5" spans="1:27" x14ac:dyDescent="0.25">
      <c r="A5" s="11">
        <v>3</v>
      </c>
      <c r="B5" s="12" t="s">
        <v>3</v>
      </c>
      <c r="C5" s="13" t="s">
        <v>101</v>
      </c>
      <c r="D5" s="13" t="s">
        <v>105</v>
      </c>
      <c r="E5" s="13">
        <v>286</v>
      </c>
      <c r="F5" s="13">
        <v>804</v>
      </c>
      <c r="G5" s="13">
        <v>10966</v>
      </c>
      <c r="H5" s="13">
        <v>996</v>
      </c>
      <c r="I5" s="13">
        <v>1036</v>
      </c>
      <c r="J5" s="13">
        <v>593</v>
      </c>
      <c r="K5" s="13">
        <v>633</v>
      </c>
      <c r="L5" s="13">
        <v>269</v>
      </c>
      <c r="M5" s="13">
        <v>740</v>
      </c>
      <c r="N5" s="13">
        <v>331</v>
      </c>
      <c r="O5" s="13">
        <v>675</v>
      </c>
      <c r="P5" s="13">
        <v>324</v>
      </c>
      <c r="Q5" s="13">
        <v>1709</v>
      </c>
      <c r="R5" s="13">
        <v>1027</v>
      </c>
      <c r="S5" s="13">
        <v>1528</v>
      </c>
      <c r="T5" s="13">
        <v>259</v>
      </c>
      <c r="U5" s="13">
        <v>172</v>
      </c>
      <c r="V5" s="13">
        <f t="shared" si="0"/>
        <v>22348</v>
      </c>
      <c r="W5" s="15">
        <f>V5/W82</f>
        <v>4.2039285324624996E-2</v>
      </c>
      <c r="Z5" s="22">
        <f>V5/AA27</f>
        <v>6.0408979713200611E-2</v>
      </c>
    </row>
    <row r="6" spans="1:27" x14ac:dyDescent="0.25">
      <c r="A6" s="11">
        <v>4</v>
      </c>
      <c r="B6" s="12" t="s">
        <v>4</v>
      </c>
      <c r="C6" s="13" t="s">
        <v>110</v>
      </c>
      <c r="D6" s="13" t="s">
        <v>105</v>
      </c>
      <c r="E6" s="13">
        <v>181</v>
      </c>
      <c r="F6" s="13">
        <v>625</v>
      </c>
      <c r="G6" s="13">
        <v>9782</v>
      </c>
      <c r="H6" s="47">
        <v>1258</v>
      </c>
      <c r="I6" s="13">
        <v>970</v>
      </c>
      <c r="J6" s="13">
        <v>703</v>
      </c>
      <c r="K6" s="13">
        <v>457</v>
      </c>
      <c r="L6" s="13">
        <v>127</v>
      </c>
      <c r="M6" s="13">
        <v>503</v>
      </c>
      <c r="N6" s="13">
        <v>437</v>
      </c>
      <c r="O6" s="13">
        <v>1059</v>
      </c>
      <c r="P6" s="13">
        <v>405</v>
      </c>
      <c r="Q6" s="13">
        <v>2263</v>
      </c>
      <c r="R6" s="13">
        <v>1074</v>
      </c>
      <c r="S6" s="13">
        <v>1103</v>
      </c>
      <c r="T6" s="47">
        <v>280</v>
      </c>
      <c r="U6" s="13">
        <v>90</v>
      </c>
      <c r="V6" s="13">
        <f t="shared" si="0"/>
        <v>21317</v>
      </c>
      <c r="W6" s="15">
        <f>V6/W82</f>
        <v>4.0099849886568423E-2</v>
      </c>
      <c r="Z6" s="22">
        <f>V6/AA27</f>
        <v>5.7622078957682898E-2</v>
      </c>
    </row>
    <row r="7" spans="1:27" x14ac:dyDescent="0.25">
      <c r="A7" s="11">
        <v>5</v>
      </c>
      <c r="B7" s="12" t="s">
        <v>5</v>
      </c>
      <c r="C7" s="13" t="s">
        <v>115</v>
      </c>
      <c r="D7" s="13" t="s">
        <v>105</v>
      </c>
      <c r="E7" s="13">
        <v>208</v>
      </c>
      <c r="F7" s="13">
        <v>367</v>
      </c>
      <c r="G7" s="13">
        <v>11843</v>
      </c>
      <c r="H7" s="13">
        <v>545</v>
      </c>
      <c r="I7" s="13">
        <v>649</v>
      </c>
      <c r="J7" s="13">
        <v>396</v>
      </c>
      <c r="K7" s="13">
        <v>383</v>
      </c>
      <c r="L7" s="13">
        <v>265</v>
      </c>
      <c r="M7" s="13">
        <v>340</v>
      </c>
      <c r="N7" s="13">
        <v>292</v>
      </c>
      <c r="O7" s="13">
        <v>612</v>
      </c>
      <c r="P7" s="13">
        <v>233</v>
      </c>
      <c r="Q7" s="13">
        <v>1836</v>
      </c>
      <c r="R7" s="13">
        <v>822</v>
      </c>
      <c r="S7" s="13">
        <v>1093</v>
      </c>
      <c r="T7" s="13">
        <v>124</v>
      </c>
      <c r="U7" s="13">
        <v>115</v>
      </c>
      <c r="V7" s="13">
        <f t="shared" si="0"/>
        <v>20123</v>
      </c>
      <c r="W7" s="15">
        <f>V7/W82</f>
        <v>3.785379177498787E-2</v>
      </c>
      <c r="Z7" s="22">
        <f>V7/AA27</f>
        <v>5.4394572166132804E-2</v>
      </c>
    </row>
    <row r="8" spans="1:27" x14ac:dyDescent="0.25">
      <c r="A8" s="11">
        <v>6</v>
      </c>
      <c r="B8" s="12" t="s">
        <v>6</v>
      </c>
      <c r="C8" s="13" t="s">
        <v>102</v>
      </c>
      <c r="D8" s="13" t="s">
        <v>105</v>
      </c>
      <c r="E8" s="13">
        <v>157</v>
      </c>
      <c r="F8" s="13">
        <v>615</v>
      </c>
      <c r="G8" s="13">
        <v>8662</v>
      </c>
      <c r="H8" s="13">
        <v>923</v>
      </c>
      <c r="I8" s="13">
        <v>532</v>
      </c>
      <c r="J8" s="13">
        <v>536</v>
      </c>
      <c r="K8" s="47">
        <v>1476</v>
      </c>
      <c r="L8" s="13">
        <v>156</v>
      </c>
      <c r="M8" s="13">
        <v>740</v>
      </c>
      <c r="N8" s="13">
        <v>221</v>
      </c>
      <c r="O8" s="13">
        <v>1505</v>
      </c>
      <c r="P8" s="13">
        <v>621</v>
      </c>
      <c r="Q8" s="13">
        <v>1685</v>
      </c>
      <c r="R8" s="13">
        <v>814</v>
      </c>
      <c r="S8" s="13">
        <v>999</v>
      </c>
      <c r="T8" s="13">
        <v>121</v>
      </c>
      <c r="U8" s="13">
        <v>107</v>
      </c>
      <c r="V8" s="13">
        <f t="shared" si="0"/>
        <v>19870</v>
      </c>
      <c r="W8" s="15">
        <f>V8/W82</f>
        <v>3.7377868238781933E-2</v>
      </c>
      <c r="Z8" s="22">
        <f>V8/AA27</f>
        <v>5.3710686723702175E-2</v>
      </c>
      <c r="AA8" s="6">
        <f>SUM(Z5:Z8)</f>
        <v>0.2261363175607185</v>
      </c>
    </row>
    <row r="9" spans="1:27" x14ac:dyDescent="0.25">
      <c r="A9" s="11">
        <v>7</v>
      </c>
      <c r="B9" s="12" t="s">
        <v>7</v>
      </c>
      <c r="C9" s="13" t="s">
        <v>118</v>
      </c>
      <c r="D9" s="13" t="s">
        <v>105</v>
      </c>
      <c r="E9" s="13">
        <v>148</v>
      </c>
      <c r="F9" s="13">
        <v>448</v>
      </c>
      <c r="G9" s="13">
        <v>6754</v>
      </c>
      <c r="H9" s="13">
        <v>645</v>
      </c>
      <c r="I9" s="13">
        <v>401</v>
      </c>
      <c r="J9" s="13">
        <v>386</v>
      </c>
      <c r="K9" s="13">
        <v>1303</v>
      </c>
      <c r="L9" s="13">
        <v>143</v>
      </c>
      <c r="M9" s="13">
        <v>617</v>
      </c>
      <c r="N9" s="13">
        <v>290</v>
      </c>
      <c r="O9" s="13">
        <v>857</v>
      </c>
      <c r="P9" s="13">
        <v>716</v>
      </c>
      <c r="Q9" s="13">
        <v>1578</v>
      </c>
      <c r="R9" s="13">
        <v>760</v>
      </c>
      <c r="S9" s="13">
        <v>803</v>
      </c>
      <c r="T9" s="13">
        <v>159</v>
      </c>
      <c r="U9" s="13">
        <v>63</v>
      </c>
      <c r="V9" s="13">
        <f t="shared" si="0"/>
        <v>16071</v>
      </c>
      <c r="W9" s="15">
        <f>V9/W82</f>
        <v>3.0231490712907122E-2</v>
      </c>
      <c r="Z9" s="22">
        <f>V9/AA27</f>
        <v>4.3441592669180552E-2</v>
      </c>
    </row>
    <row r="10" spans="1:27" x14ac:dyDescent="0.25">
      <c r="A10" s="11">
        <v>8</v>
      </c>
      <c r="B10" s="12" t="s">
        <v>8</v>
      </c>
      <c r="C10" s="13" t="s">
        <v>119</v>
      </c>
      <c r="D10" s="13" t="s">
        <v>105</v>
      </c>
      <c r="E10" s="13">
        <v>117</v>
      </c>
      <c r="F10" s="13">
        <v>438</v>
      </c>
      <c r="G10" s="13">
        <v>8477</v>
      </c>
      <c r="H10" s="13">
        <v>620</v>
      </c>
      <c r="I10" s="13">
        <v>540</v>
      </c>
      <c r="J10" s="13">
        <v>379</v>
      </c>
      <c r="K10" s="13">
        <v>494</v>
      </c>
      <c r="L10" s="13">
        <v>152</v>
      </c>
      <c r="M10" s="13">
        <v>269</v>
      </c>
      <c r="N10" s="13">
        <v>272</v>
      </c>
      <c r="O10" s="13">
        <v>396</v>
      </c>
      <c r="P10" s="13">
        <v>226</v>
      </c>
      <c r="Q10" s="13">
        <v>880</v>
      </c>
      <c r="R10" s="13">
        <v>675</v>
      </c>
      <c r="S10" s="13">
        <v>924</v>
      </c>
      <c r="T10" s="13">
        <v>168</v>
      </c>
      <c r="U10" s="13">
        <v>75</v>
      </c>
      <c r="V10" s="13">
        <f t="shared" si="0"/>
        <v>15102</v>
      </c>
      <c r="W10" s="15">
        <f>V10/W82</f>
        <v>2.8408684758031443E-2</v>
      </c>
      <c r="Z10" s="22">
        <f>V10/AA27</f>
        <v>4.0822284393626077E-2</v>
      </c>
    </row>
    <row r="11" spans="1:27" x14ac:dyDescent="0.25">
      <c r="A11" s="11">
        <v>9</v>
      </c>
      <c r="B11" s="12" t="s">
        <v>9</v>
      </c>
      <c r="C11" s="13" t="s">
        <v>116</v>
      </c>
      <c r="D11" s="13" t="s">
        <v>105</v>
      </c>
      <c r="E11" s="13">
        <v>62</v>
      </c>
      <c r="F11" s="13">
        <v>891</v>
      </c>
      <c r="G11" s="13">
        <v>2945</v>
      </c>
      <c r="H11" s="13">
        <v>328</v>
      </c>
      <c r="I11" s="13">
        <v>144</v>
      </c>
      <c r="J11" s="13">
        <v>506</v>
      </c>
      <c r="K11" s="13">
        <v>1326</v>
      </c>
      <c r="L11" s="13">
        <v>51</v>
      </c>
      <c r="M11" s="13">
        <v>569</v>
      </c>
      <c r="N11" s="13">
        <v>54</v>
      </c>
      <c r="O11" s="13">
        <v>1911</v>
      </c>
      <c r="P11" s="13">
        <v>682</v>
      </c>
      <c r="Q11" s="13">
        <v>2003</v>
      </c>
      <c r="R11" s="13">
        <v>715</v>
      </c>
      <c r="S11" s="13">
        <v>1028</v>
      </c>
      <c r="T11" s="13">
        <v>38</v>
      </c>
      <c r="U11" s="13">
        <v>81</v>
      </c>
      <c r="V11" s="13">
        <f t="shared" si="0"/>
        <v>13334</v>
      </c>
      <c r="W11" s="15">
        <f>V11/W82</f>
        <v>2.5082863366679333E-2</v>
      </c>
      <c r="Z11" s="22">
        <f>V11/AA27</f>
        <v>3.6043195610158264E-2</v>
      </c>
    </row>
    <row r="12" spans="1:27" x14ac:dyDescent="0.25">
      <c r="A12" s="11">
        <v>10</v>
      </c>
      <c r="B12" s="12" t="s">
        <v>10</v>
      </c>
      <c r="C12" s="13" t="s">
        <v>123</v>
      </c>
      <c r="D12" s="13" t="s">
        <v>105</v>
      </c>
      <c r="E12" s="13">
        <v>152</v>
      </c>
      <c r="F12" s="13">
        <v>421</v>
      </c>
      <c r="G12" s="13">
        <v>5595</v>
      </c>
      <c r="H12" s="13">
        <v>624</v>
      </c>
      <c r="I12" s="13">
        <v>412</v>
      </c>
      <c r="J12" s="13">
        <v>319</v>
      </c>
      <c r="K12" s="13">
        <v>843</v>
      </c>
      <c r="L12" s="13">
        <v>205</v>
      </c>
      <c r="M12" s="13">
        <v>504</v>
      </c>
      <c r="N12" s="13">
        <v>204</v>
      </c>
      <c r="O12" s="13">
        <v>691</v>
      </c>
      <c r="P12" s="13">
        <v>392</v>
      </c>
      <c r="Q12" s="13">
        <v>1439</v>
      </c>
      <c r="R12" s="13">
        <v>499</v>
      </c>
      <c r="S12" s="13">
        <v>676</v>
      </c>
      <c r="T12" s="13">
        <v>98</v>
      </c>
      <c r="U12" s="13">
        <v>85</v>
      </c>
      <c r="V12" s="13">
        <f t="shared" si="0"/>
        <v>13159</v>
      </c>
      <c r="W12" s="15">
        <f>V12/W82</f>
        <v>2.4753667244797762E-2</v>
      </c>
      <c r="Z12" s="22">
        <f>V12/AA27</f>
        <v>3.5570152319939451E-2</v>
      </c>
    </row>
    <row r="13" spans="1:27" x14ac:dyDescent="0.25">
      <c r="A13" s="11">
        <v>11</v>
      </c>
      <c r="B13" s="12" t="s">
        <v>11</v>
      </c>
      <c r="C13" s="13" t="s">
        <v>125</v>
      </c>
      <c r="D13" s="13" t="s">
        <v>105</v>
      </c>
      <c r="E13" s="13">
        <v>90</v>
      </c>
      <c r="F13" s="13">
        <v>1026</v>
      </c>
      <c r="G13" s="13">
        <v>3331</v>
      </c>
      <c r="H13" s="13">
        <v>335</v>
      </c>
      <c r="I13" s="13">
        <v>162</v>
      </c>
      <c r="J13" s="13">
        <v>743</v>
      </c>
      <c r="K13" s="13">
        <v>989</v>
      </c>
      <c r="L13" s="13">
        <v>97</v>
      </c>
      <c r="M13" s="47">
        <v>833</v>
      </c>
      <c r="N13" s="13">
        <v>57</v>
      </c>
      <c r="O13" s="13">
        <v>1422</v>
      </c>
      <c r="P13" s="47">
        <v>783</v>
      </c>
      <c r="Q13" s="13">
        <v>1748</v>
      </c>
      <c r="R13" s="13">
        <v>618</v>
      </c>
      <c r="S13" s="13">
        <v>733</v>
      </c>
      <c r="T13" s="13">
        <v>28</v>
      </c>
      <c r="U13" s="13">
        <v>125</v>
      </c>
      <c r="V13" s="13">
        <f t="shared" si="0"/>
        <v>13120</v>
      </c>
      <c r="W13" s="15">
        <f>V13/W82</f>
        <v>2.4680303537635583E-2</v>
      </c>
      <c r="Z13" s="22">
        <f>V13/AA27</f>
        <v>3.5464731243833543E-2</v>
      </c>
    </row>
    <row r="14" spans="1:27" x14ac:dyDescent="0.25">
      <c r="A14" s="11">
        <v>12</v>
      </c>
      <c r="B14" s="12" t="s">
        <v>12</v>
      </c>
      <c r="C14" s="13" t="s">
        <v>120</v>
      </c>
      <c r="D14" s="13" t="s">
        <v>105</v>
      </c>
      <c r="E14" s="13">
        <v>22</v>
      </c>
      <c r="F14" s="13">
        <v>342</v>
      </c>
      <c r="G14" s="13">
        <v>3206</v>
      </c>
      <c r="H14" s="13">
        <v>139</v>
      </c>
      <c r="I14" s="13">
        <v>62</v>
      </c>
      <c r="J14" s="47">
        <v>829</v>
      </c>
      <c r="K14" s="13">
        <v>1438</v>
      </c>
      <c r="L14" s="13">
        <v>45</v>
      </c>
      <c r="M14" s="13">
        <v>742</v>
      </c>
      <c r="N14" s="13">
        <v>37</v>
      </c>
      <c r="O14" s="47">
        <v>2037</v>
      </c>
      <c r="P14" s="13">
        <v>677</v>
      </c>
      <c r="Q14" s="13">
        <v>1866</v>
      </c>
      <c r="R14" s="13">
        <v>664</v>
      </c>
      <c r="S14" s="13">
        <v>395</v>
      </c>
      <c r="T14" s="13">
        <v>18</v>
      </c>
      <c r="U14" s="13">
        <v>46</v>
      </c>
      <c r="V14" s="13">
        <f t="shared" si="0"/>
        <v>12565</v>
      </c>
      <c r="W14" s="15">
        <f>V14/W82</f>
        <v>2.3636281551096882E-2</v>
      </c>
      <c r="Z14" s="22">
        <f>V14/AA27</f>
        <v>3.3964508237711008E-2</v>
      </c>
    </row>
    <row r="15" spans="1:27" x14ac:dyDescent="0.25">
      <c r="A15" s="11">
        <v>13</v>
      </c>
      <c r="B15" s="12" t="s">
        <v>13</v>
      </c>
      <c r="C15" s="13" t="s">
        <v>126</v>
      </c>
      <c r="D15" s="13" t="s">
        <v>105</v>
      </c>
      <c r="E15" s="13">
        <v>103</v>
      </c>
      <c r="F15" s="13">
        <v>452</v>
      </c>
      <c r="G15" s="13">
        <v>6052</v>
      </c>
      <c r="H15" s="13">
        <v>423</v>
      </c>
      <c r="I15" s="13">
        <v>251</v>
      </c>
      <c r="J15" s="13">
        <v>533</v>
      </c>
      <c r="K15" s="13">
        <v>293</v>
      </c>
      <c r="L15" s="13">
        <v>113</v>
      </c>
      <c r="M15" s="13">
        <v>284</v>
      </c>
      <c r="N15" s="13">
        <v>144</v>
      </c>
      <c r="O15" s="13">
        <v>342</v>
      </c>
      <c r="P15" s="13">
        <v>326</v>
      </c>
      <c r="Q15" s="13">
        <v>1080</v>
      </c>
      <c r="R15" s="13">
        <v>771</v>
      </c>
      <c r="S15" s="13">
        <v>880</v>
      </c>
      <c r="T15" s="13">
        <v>94</v>
      </c>
      <c r="U15" s="13">
        <v>30</v>
      </c>
      <c r="V15" s="13">
        <f t="shared" si="0"/>
        <v>12171</v>
      </c>
      <c r="W15" s="15">
        <f>V15/W82</f>
        <v>2.2895119996689226E-2</v>
      </c>
      <c r="Z15" s="22">
        <f>V15/AA27</f>
        <v>3.2899485058589792E-2</v>
      </c>
    </row>
    <row r="16" spans="1:27" x14ac:dyDescent="0.25">
      <c r="A16" s="11">
        <v>14</v>
      </c>
      <c r="B16" s="12" t="s">
        <v>14</v>
      </c>
      <c r="C16" s="13" t="s">
        <v>128</v>
      </c>
      <c r="D16" s="13" t="s">
        <v>105</v>
      </c>
      <c r="E16" s="13">
        <v>125</v>
      </c>
      <c r="F16" s="13">
        <v>448</v>
      </c>
      <c r="G16" s="13">
        <v>5135</v>
      </c>
      <c r="H16" s="13">
        <v>612</v>
      </c>
      <c r="I16" s="13">
        <v>335</v>
      </c>
      <c r="J16" s="13">
        <v>203</v>
      </c>
      <c r="K16" s="13">
        <v>417</v>
      </c>
      <c r="L16" s="13">
        <v>107</v>
      </c>
      <c r="M16" s="13">
        <v>372</v>
      </c>
      <c r="N16" s="13">
        <v>221</v>
      </c>
      <c r="O16" s="13">
        <v>727</v>
      </c>
      <c r="P16" s="13">
        <v>263</v>
      </c>
      <c r="Q16" s="13">
        <v>828</v>
      </c>
      <c r="R16" s="13">
        <v>458</v>
      </c>
      <c r="S16" s="13">
        <v>505</v>
      </c>
      <c r="T16" s="13">
        <v>79</v>
      </c>
      <c r="U16" s="13">
        <v>54</v>
      </c>
      <c r="V16" s="13">
        <f t="shared" si="0"/>
        <v>10889</v>
      </c>
      <c r="W16" s="15">
        <f>V16/W82</f>
        <v>2.0483523263819654E-2</v>
      </c>
      <c r="Z16" s="22">
        <f>V16/AA27</f>
        <v>2.943410506967252E-2</v>
      </c>
    </row>
    <row r="17" spans="1:27" x14ac:dyDescent="0.25">
      <c r="A17" s="11">
        <v>15</v>
      </c>
      <c r="B17" s="12" t="s">
        <v>15</v>
      </c>
      <c r="C17" s="13" t="s">
        <v>111</v>
      </c>
      <c r="D17" s="13" t="s">
        <v>105</v>
      </c>
      <c r="E17" s="13">
        <v>114</v>
      </c>
      <c r="F17" s="13">
        <v>419</v>
      </c>
      <c r="G17" s="13">
        <v>5296</v>
      </c>
      <c r="H17" s="13">
        <v>797</v>
      </c>
      <c r="I17" s="13">
        <v>305</v>
      </c>
      <c r="J17" s="13">
        <v>251</v>
      </c>
      <c r="K17" s="13">
        <v>148</v>
      </c>
      <c r="L17" s="13">
        <v>115</v>
      </c>
      <c r="M17" s="13">
        <v>314</v>
      </c>
      <c r="N17" s="13">
        <v>153</v>
      </c>
      <c r="O17" s="13">
        <v>343</v>
      </c>
      <c r="P17" s="13">
        <v>163</v>
      </c>
      <c r="Q17" s="13">
        <v>752</v>
      </c>
      <c r="R17" s="13">
        <v>509</v>
      </c>
      <c r="S17" s="13">
        <v>642</v>
      </c>
      <c r="T17" s="13">
        <v>85</v>
      </c>
      <c r="U17" s="13">
        <v>49</v>
      </c>
      <c r="V17" s="13">
        <f t="shared" si="0"/>
        <v>10455</v>
      </c>
      <c r="W17" s="15">
        <f>V17/W82</f>
        <v>1.9667116881553353E-2</v>
      </c>
      <c r="Z17" s="22">
        <f>V17/AA27</f>
        <v>2.8260957709929854E-2</v>
      </c>
    </row>
    <row r="18" spans="1:27" x14ac:dyDescent="0.25">
      <c r="A18" s="11">
        <v>16</v>
      </c>
      <c r="B18" s="12" t="s">
        <v>16</v>
      </c>
      <c r="C18" s="13" t="s">
        <v>121</v>
      </c>
      <c r="D18" s="13" t="s">
        <v>105</v>
      </c>
      <c r="E18" s="13">
        <v>194</v>
      </c>
      <c r="F18" s="13">
        <v>196</v>
      </c>
      <c r="G18" s="13">
        <v>6057</v>
      </c>
      <c r="H18" s="13">
        <v>277</v>
      </c>
      <c r="I18" s="13">
        <v>400</v>
      </c>
      <c r="J18" s="13">
        <v>91</v>
      </c>
      <c r="K18" s="13">
        <v>72</v>
      </c>
      <c r="L18" s="13">
        <v>275</v>
      </c>
      <c r="M18" s="13">
        <v>199</v>
      </c>
      <c r="N18" s="13">
        <v>528</v>
      </c>
      <c r="O18" s="13">
        <v>530</v>
      </c>
      <c r="P18" s="13">
        <v>93</v>
      </c>
      <c r="Q18" s="13">
        <v>399</v>
      </c>
      <c r="R18" s="13">
        <v>154</v>
      </c>
      <c r="S18" s="13">
        <v>337</v>
      </c>
      <c r="T18" s="13">
        <v>121</v>
      </c>
      <c r="U18" s="13">
        <v>101</v>
      </c>
      <c r="V18" s="13">
        <f t="shared" si="0"/>
        <v>10024</v>
      </c>
      <c r="W18" s="15">
        <f>V18/W82</f>
        <v>1.8856353861376452E-2</v>
      </c>
      <c r="Z18" s="22">
        <f>V18/AA27</f>
        <v>2.7095919663733797E-2</v>
      </c>
    </row>
    <row r="19" spans="1:27" x14ac:dyDescent="0.25">
      <c r="A19" s="11">
        <v>17</v>
      </c>
      <c r="B19" s="12" t="s">
        <v>17</v>
      </c>
      <c r="C19" s="13" t="s">
        <v>104</v>
      </c>
      <c r="D19" s="13" t="s">
        <v>105</v>
      </c>
      <c r="E19" s="13">
        <v>82</v>
      </c>
      <c r="F19" s="13">
        <v>334</v>
      </c>
      <c r="G19" s="13">
        <v>3381</v>
      </c>
      <c r="H19" s="13">
        <v>541</v>
      </c>
      <c r="I19" s="13">
        <v>293</v>
      </c>
      <c r="J19" s="13">
        <v>316</v>
      </c>
      <c r="K19" s="13">
        <v>473</v>
      </c>
      <c r="L19" s="13">
        <v>165</v>
      </c>
      <c r="M19" s="13">
        <v>344</v>
      </c>
      <c r="N19" s="13">
        <v>154</v>
      </c>
      <c r="O19" s="13">
        <v>659</v>
      </c>
      <c r="P19" s="13">
        <v>321</v>
      </c>
      <c r="Q19" s="13">
        <v>1120</v>
      </c>
      <c r="R19" s="13">
        <v>656</v>
      </c>
      <c r="S19" s="13">
        <v>904</v>
      </c>
      <c r="T19" s="13">
        <v>94</v>
      </c>
      <c r="U19" s="13">
        <v>54</v>
      </c>
      <c r="V19" s="13">
        <f t="shared" si="0"/>
        <v>9891</v>
      </c>
      <c r="W19" s="15">
        <f>V19/W82</f>
        <v>1.860616480874646E-2</v>
      </c>
      <c r="Z19" s="22">
        <f>V19/AA27</f>
        <v>2.6736406763167499E-2</v>
      </c>
    </row>
    <row r="20" spans="1:27" x14ac:dyDescent="0.25">
      <c r="A20" s="11">
        <v>18</v>
      </c>
      <c r="B20" s="12" t="s">
        <v>18</v>
      </c>
      <c r="C20" s="13" t="s">
        <v>130</v>
      </c>
      <c r="D20" s="13" t="s">
        <v>105</v>
      </c>
      <c r="E20" s="13">
        <v>88</v>
      </c>
      <c r="F20" s="13">
        <v>377</v>
      </c>
      <c r="G20" s="13">
        <v>3743</v>
      </c>
      <c r="H20" s="13">
        <v>401</v>
      </c>
      <c r="I20" s="13">
        <v>339</v>
      </c>
      <c r="J20" s="13">
        <v>368</v>
      </c>
      <c r="K20" s="13">
        <v>709</v>
      </c>
      <c r="L20" s="13">
        <v>291</v>
      </c>
      <c r="M20" s="13">
        <v>418</v>
      </c>
      <c r="N20" s="13">
        <v>96</v>
      </c>
      <c r="O20" s="13">
        <v>497</v>
      </c>
      <c r="P20" s="13">
        <v>307</v>
      </c>
      <c r="Q20" s="13">
        <v>824</v>
      </c>
      <c r="R20" s="13">
        <v>598</v>
      </c>
      <c r="S20" s="13">
        <v>702</v>
      </c>
      <c r="T20" s="13">
        <v>63</v>
      </c>
      <c r="U20" s="13">
        <v>60</v>
      </c>
      <c r="V20" s="13">
        <f t="shared" si="0"/>
        <v>9881</v>
      </c>
      <c r="W20" s="15">
        <f>V20/W82</f>
        <v>1.8587353601781799E-2</v>
      </c>
      <c r="Z20" s="22">
        <f>V20/AA27</f>
        <v>2.6709375718012136E-2</v>
      </c>
    </row>
    <row r="21" spans="1:27" x14ac:dyDescent="0.25">
      <c r="A21" s="11">
        <v>19</v>
      </c>
      <c r="B21" s="12" t="s">
        <v>19</v>
      </c>
      <c r="C21" s="13" t="s">
        <v>129</v>
      </c>
      <c r="D21" s="13" t="s">
        <v>105</v>
      </c>
      <c r="E21" s="13">
        <v>56</v>
      </c>
      <c r="F21" s="13">
        <v>808</v>
      </c>
      <c r="G21" s="13">
        <v>3910</v>
      </c>
      <c r="H21" s="13">
        <v>347</v>
      </c>
      <c r="I21" s="13">
        <v>155</v>
      </c>
      <c r="J21" s="13">
        <v>341</v>
      </c>
      <c r="K21" s="13">
        <v>319</v>
      </c>
      <c r="L21" s="13">
        <v>26</v>
      </c>
      <c r="M21" s="13">
        <v>135</v>
      </c>
      <c r="N21" s="13">
        <v>47</v>
      </c>
      <c r="O21" s="13">
        <v>453</v>
      </c>
      <c r="P21" s="13">
        <v>334</v>
      </c>
      <c r="Q21" s="13">
        <v>1161</v>
      </c>
      <c r="R21" s="13">
        <v>599</v>
      </c>
      <c r="S21" s="13">
        <v>810</v>
      </c>
      <c r="T21" s="13">
        <v>35</v>
      </c>
      <c r="U21" s="13">
        <v>16</v>
      </c>
      <c r="V21" s="13">
        <f t="shared" si="0"/>
        <v>9552</v>
      </c>
      <c r="W21" s="15">
        <f>V21/W82</f>
        <v>1.7968464892644441E-2</v>
      </c>
      <c r="Z21" s="22">
        <f>V21/AA27</f>
        <v>2.5820054332400762E-2</v>
      </c>
    </row>
    <row r="22" spans="1:27" x14ac:dyDescent="0.25">
      <c r="A22" s="11">
        <v>20</v>
      </c>
      <c r="B22" s="12" t="s">
        <v>20</v>
      </c>
      <c r="C22" s="13" t="s">
        <v>131</v>
      </c>
      <c r="D22" s="13" t="s">
        <v>105</v>
      </c>
      <c r="E22" s="13">
        <v>83</v>
      </c>
      <c r="F22" s="13">
        <v>393</v>
      </c>
      <c r="G22" s="13">
        <v>3239</v>
      </c>
      <c r="H22" s="13">
        <v>282</v>
      </c>
      <c r="I22" s="13">
        <v>130</v>
      </c>
      <c r="J22" s="13">
        <v>412</v>
      </c>
      <c r="K22" s="13">
        <v>442</v>
      </c>
      <c r="L22" s="13">
        <v>93</v>
      </c>
      <c r="M22" s="13">
        <v>302</v>
      </c>
      <c r="N22" s="13">
        <v>85</v>
      </c>
      <c r="O22" s="13">
        <v>469</v>
      </c>
      <c r="P22" s="13">
        <v>357</v>
      </c>
      <c r="Q22" s="13">
        <v>1031</v>
      </c>
      <c r="R22" s="13">
        <v>918</v>
      </c>
      <c r="S22" s="13">
        <v>880</v>
      </c>
      <c r="T22" s="13">
        <v>47</v>
      </c>
      <c r="U22" s="13">
        <v>45</v>
      </c>
      <c r="V22" s="13">
        <f t="shared" si="0"/>
        <v>9208</v>
      </c>
      <c r="W22" s="15">
        <f>V22/W82</f>
        <v>1.7321359373060095E-2</v>
      </c>
      <c r="Z22" s="22">
        <f>V22/AA27</f>
        <v>2.4890186379056347E-2</v>
      </c>
    </row>
    <row r="23" spans="1:27" x14ac:dyDescent="0.25">
      <c r="A23" s="11">
        <v>21</v>
      </c>
      <c r="B23" s="12" t="s">
        <v>21</v>
      </c>
      <c r="C23" s="13" t="s">
        <v>132</v>
      </c>
      <c r="D23" s="13" t="s">
        <v>105</v>
      </c>
      <c r="E23" s="13">
        <v>153</v>
      </c>
      <c r="F23" s="13">
        <v>193</v>
      </c>
      <c r="G23" s="13">
        <v>4023</v>
      </c>
      <c r="H23" s="13">
        <v>273</v>
      </c>
      <c r="I23" s="13">
        <v>339</v>
      </c>
      <c r="J23" s="13">
        <v>275</v>
      </c>
      <c r="K23" s="13">
        <v>296</v>
      </c>
      <c r="L23" s="13">
        <v>90</v>
      </c>
      <c r="M23" s="13">
        <v>185</v>
      </c>
      <c r="N23" s="13">
        <v>122</v>
      </c>
      <c r="O23" s="13">
        <v>473</v>
      </c>
      <c r="P23" s="13">
        <v>161</v>
      </c>
      <c r="Q23" s="13">
        <v>924</v>
      </c>
      <c r="R23" s="13">
        <v>494</v>
      </c>
      <c r="S23" s="13">
        <v>728</v>
      </c>
      <c r="T23" s="13">
        <v>54</v>
      </c>
      <c r="U23" s="13">
        <v>39</v>
      </c>
      <c r="V23" s="13">
        <f t="shared" si="0"/>
        <v>8822</v>
      </c>
      <c r="W23" s="15">
        <f>V23/W82</f>
        <v>1.6595246784224169E-2</v>
      </c>
      <c r="Z23" s="22">
        <f>V23/AA27</f>
        <v>2.3846788036059413E-2</v>
      </c>
    </row>
    <row r="24" spans="1:27" x14ac:dyDescent="0.25">
      <c r="A24" s="11">
        <v>22</v>
      </c>
      <c r="B24" s="12" t="s">
        <v>22</v>
      </c>
      <c r="C24" s="13" t="s">
        <v>133</v>
      </c>
      <c r="D24" s="13" t="s">
        <v>178</v>
      </c>
      <c r="E24" s="13">
        <v>64</v>
      </c>
      <c r="F24" s="13">
        <v>166</v>
      </c>
      <c r="G24" s="13">
        <v>6121</v>
      </c>
      <c r="H24" s="13">
        <v>157</v>
      </c>
      <c r="I24" s="13">
        <v>342</v>
      </c>
      <c r="J24" s="13">
        <v>78</v>
      </c>
      <c r="K24" s="13">
        <v>146</v>
      </c>
      <c r="L24" s="13">
        <v>226</v>
      </c>
      <c r="M24" s="13">
        <v>305</v>
      </c>
      <c r="N24" s="13">
        <v>115</v>
      </c>
      <c r="O24" s="13">
        <v>254</v>
      </c>
      <c r="P24" s="13">
        <v>148</v>
      </c>
      <c r="Q24" s="13">
        <v>257</v>
      </c>
      <c r="R24" s="13">
        <v>119</v>
      </c>
      <c r="S24" s="13">
        <v>182</v>
      </c>
      <c r="T24" s="13">
        <v>50</v>
      </c>
      <c r="U24" s="13">
        <v>50</v>
      </c>
      <c r="V24" s="13">
        <f t="shared" si="0"/>
        <v>8780</v>
      </c>
      <c r="W24" s="15">
        <f>V24/W82</f>
        <v>1.6516239714972594E-2</v>
      </c>
      <c r="Z24" s="22">
        <f>V24/AA27</f>
        <v>2.3733257646406897E-2</v>
      </c>
    </row>
    <row r="25" spans="1:27" x14ac:dyDescent="0.25">
      <c r="A25" s="11">
        <v>23</v>
      </c>
      <c r="B25" s="12" t="s">
        <v>23</v>
      </c>
      <c r="C25" s="13" t="s">
        <v>124</v>
      </c>
      <c r="D25" s="13" t="s">
        <v>105</v>
      </c>
      <c r="E25" s="13">
        <v>86</v>
      </c>
      <c r="F25" s="13">
        <v>162</v>
      </c>
      <c r="G25" s="13">
        <v>3740</v>
      </c>
      <c r="H25" s="13">
        <v>435</v>
      </c>
      <c r="I25" s="13">
        <v>236</v>
      </c>
      <c r="J25" s="13">
        <v>266</v>
      </c>
      <c r="K25" s="13">
        <v>604</v>
      </c>
      <c r="L25" s="13">
        <v>106</v>
      </c>
      <c r="M25" s="13">
        <v>351</v>
      </c>
      <c r="N25" s="13">
        <v>131</v>
      </c>
      <c r="O25" s="13">
        <v>527</v>
      </c>
      <c r="P25" s="13">
        <v>319</v>
      </c>
      <c r="Q25" s="13">
        <v>721</v>
      </c>
      <c r="R25" s="13">
        <v>460</v>
      </c>
      <c r="S25" s="13">
        <v>519</v>
      </c>
      <c r="T25" s="13">
        <v>67</v>
      </c>
      <c r="U25" s="13">
        <v>47</v>
      </c>
      <c r="V25" s="13">
        <f t="shared" si="0"/>
        <v>8777</v>
      </c>
      <c r="W25" s="15">
        <f>V25/W82</f>
        <v>1.6510596352883194E-2</v>
      </c>
      <c r="Z25" s="22">
        <f>V25/AA27</f>
        <v>2.3725148332860289E-2</v>
      </c>
    </row>
    <row r="26" spans="1:27" x14ac:dyDescent="0.25">
      <c r="A26" s="11">
        <v>24</v>
      </c>
      <c r="B26" s="12" t="s">
        <v>24</v>
      </c>
      <c r="C26" s="13" t="s">
        <v>135</v>
      </c>
      <c r="D26" s="13" t="s">
        <v>105</v>
      </c>
      <c r="E26" s="13">
        <v>105</v>
      </c>
      <c r="F26" s="13">
        <v>311</v>
      </c>
      <c r="G26" s="13">
        <v>4228</v>
      </c>
      <c r="H26" s="13">
        <v>667</v>
      </c>
      <c r="I26" s="13">
        <v>209</v>
      </c>
      <c r="J26" s="13">
        <v>168</v>
      </c>
      <c r="K26" s="13">
        <v>239</v>
      </c>
      <c r="L26" s="13">
        <v>83</v>
      </c>
      <c r="M26" s="13">
        <v>317</v>
      </c>
      <c r="N26" s="13">
        <v>206</v>
      </c>
      <c r="O26" s="13">
        <v>300</v>
      </c>
      <c r="P26" s="13">
        <v>112</v>
      </c>
      <c r="Q26" s="13">
        <v>798</v>
      </c>
      <c r="R26" s="13">
        <v>287</v>
      </c>
      <c r="S26" s="13">
        <v>472</v>
      </c>
      <c r="T26" s="13">
        <v>124</v>
      </c>
      <c r="U26" s="13">
        <v>36</v>
      </c>
      <c r="V26" s="13">
        <f t="shared" si="0"/>
        <v>8662</v>
      </c>
      <c r="W26" s="15">
        <f>V26/W82</f>
        <v>1.629426747278959E-2</v>
      </c>
      <c r="Z26" s="22">
        <f>V26/AA27</f>
        <v>2.341429131357364E-2</v>
      </c>
    </row>
    <row r="27" spans="1:27" x14ac:dyDescent="0.25">
      <c r="A27" s="11">
        <v>25</v>
      </c>
      <c r="B27" s="12" t="s">
        <v>25</v>
      </c>
      <c r="C27" s="13" t="s">
        <v>136</v>
      </c>
      <c r="D27" s="13" t="s">
        <v>105</v>
      </c>
      <c r="E27" s="13">
        <v>123</v>
      </c>
      <c r="F27" s="13">
        <v>250</v>
      </c>
      <c r="G27" s="13">
        <v>3139</v>
      </c>
      <c r="H27" s="13">
        <v>373</v>
      </c>
      <c r="I27" s="13">
        <v>301</v>
      </c>
      <c r="J27" s="13">
        <v>234</v>
      </c>
      <c r="K27" s="13">
        <v>463</v>
      </c>
      <c r="L27" s="13">
        <v>134</v>
      </c>
      <c r="M27" s="13">
        <v>402</v>
      </c>
      <c r="N27" s="13">
        <v>144</v>
      </c>
      <c r="O27" s="13">
        <v>438</v>
      </c>
      <c r="P27" s="13">
        <v>271</v>
      </c>
      <c r="Q27" s="13">
        <v>750</v>
      </c>
      <c r="R27" s="13">
        <v>515</v>
      </c>
      <c r="S27" s="13">
        <v>762</v>
      </c>
      <c r="T27" s="13">
        <v>80</v>
      </c>
      <c r="U27" s="13">
        <v>66</v>
      </c>
      <c r="V27" s="13">
        <f t="shared" si="0"/>
        <v>8445</v>
      </c>
      <c r="W27" s="15">
        <f>V27/W82</f>
        <v>1.588606428165644E-2</v>
      </c>
      <c r="X27" s="16" t="s">
        <v>179</v>
      </c>
      <c r="Y27" s="26">
        <f>SUM(W3:W27)</f>
        <v>0.69591119605416119</v>
      </c>
      <c r="Z27" s="22">
        <f>V27/AA27</f>
        <v>2.2827717633702307E-2</v>
      </c>
      <c r="AA27">
        <f>SUM(V3:V27)</f>
        <v>369945</v>
      </c>
    </row>
    <row r="28" spans="1:27" x14ac:dyDescent="0.25">
      <c r="A28">
        <v>26</v>
      </c>
      <c r="B28" s="3" t="s">
        <v>26</v>
      </c>
      <c r="C28" s="4" t="s">
        <v>117</v>
      </c>
      <c r="D28" s="4" t="s">
        <v>105</v>
      </c>
      <c r="E28" s="4">
        <v>62</v>
      </c>
      <c r="F28" s="4">
        <v>176</v>
      </c>
      <c r="G28" s="4">
        <v>3849</v>
      </c>
      <c r="H28" s="4">
        <v>195</v>
      </c>
      <c r="I28" s="4">
        <v>230</v>
      </c>
      <c r="J28" s="4">
        <v>202</v>
      </c>
      <c r="K28" s="4">
        <v>636</v>
      </c>
      <c r="L28" s="4">
        <v>85</v>
      </c>
      <c r="M28" s="4">
        <v>194</v>
      </c>
      <c r="N28" s="4">
        <v>92</v>
      </c>
      <c r="O28" s="4">
        <v>374</v>
      </c>
      <c r="P28" s="4">
        <v>171</v>
      </c>
      <c r="Q28" s="4">
        <v>893</v>
      </c>
      <c r="R28" s="4">
        <v>133</v>
      </c>
      <c r="S28" s="4">
        <v>290</v>
      </c>
      <c r="T28" s="4">
        <v>40</v>
      </c>
      <c r="U28" s="4">
        <v>34</v>
      </c>
      <c r="V28" s="4">
        <f t="shared" si="0"/>
        <v>7656</v>
      </c>
      <c r="W28" s="6">
        <f>V28/W82</f>
        <v>1.4401860052144666E-2</v>
      </c>
      <c r="Z28" s="6">
        <f>SUM(Z3:Z27)</f>
        <v>0.99999999999999989</v>
      </c>
    </row>
    <row r="29" spans="1:27" x14ac:dyDescent="0.25">
      <c r="A29">
        <v>27</v>
      </c>
      <c r="B29" s="3" t="s">
        <v>27</v>
      </c>
      <c r="C29" s="4" t="s">
        <v>114</v>
      </c>
      <c r="D29" s="4" t="s">
        <v>105</v>
      </c>
      <c r="E29" s="4">
        <v>54</v>
      </c>
      <c r="F29" s="4">
        <v>218</v>
      </c>
      <c r="G29" s="4">
        <v>2914</v>
      </c>
      <c r="H29" s="4">
        <v>273</v>
      </c>
      <c r="I29" s="4">
        <v>216</v>
      </c>
      <c r="J29" s="4">
        <v>351</v>
      </c>
      <c r="K29" s="4">
        <v>310</v>
      </c>
      <c r="L29" s="4">
        <v>50</v>
      </c>
      <c r="M29" s="4">
        <v>258</v>
      </c>
      <c r="N29" s="4">
        <v>81</v>
      </c>
      <c r="O29" s="4">
        <v>338</v>
      </c>
      <c r="P29" s="4">
        <v>328</v>
      </c>
      <c r="Q29" s="4">
        <v>706</v>
      </c>
      <c r="R29" s="4">
        <v>771</v>
      </c>
      <c r="S29" s="4">
        <v>446</v>
      </c>
      <c r="T29" s="4">
        <v>43</v>
      </c>
      <c r="U29" s="4">
        <v>22</v>
      </c>
      <c r="V29" s="4">
        <f t="shared" si="0"/>
        <v>7379</v>
      </c>
      <c r="W29" s="6">
        <f>V29/W82</f>
        <v>1.3880789619223548E-2</v>
      </c>
    </row>
    <row r="30" spans="1:27" x14ac:dyDescent="0.25">
      <c r="A30">
        <v>28</v>
      </c>
      <c r="B30" s="3" t="s">
        <v>28</v>
      </c>
      <c r="C30" s="4" t="s">
        <v>113</v>
      </c>
      <c r="D30" s="4" t="s">
        <v>105</v>
      </c>
      <c r="E30" s="4">
        <v>80</v>
      </c>
      <c r="F30" s="4">
        <v>360</v>
      </c>
      <c r="G30" s="4">
        <v>2909</v>
      </c>
      <c r="H30" s="4">
        <v>504</v>
      </c>
      <c r="I30" s="4">
        <v>150</v>
      </c>
      <c r="J30" s="4">
        <v>266</v>
      </c>
      <c r="K30" s="4">
        <v>387</v>
      </c>
      <c r="L30" s="4">
        <v>110</v>
      </c>
      <c r="M30" s="4">
        <v>201</v>
      </c>
      <c r="N30" s="4">
        <v>104</v>
      </c>
      <c r="O30" s="4">
        <v>309</v>
      </c>
      <c r="P30" s="4">
        <v>254</v>
      </c>
      <c r="Q30" s="4">
        <v>839</v>
      </c>
      <c r="R30" s="4">
        <v>209</v>
      </c>
      <c r="S30" s="4">
        <v>559</v>
      </c>
      <c r="T30" s="4">
        <v>45</v>
      </c>
      <c r="U30" s="4">
        <v>45</v>
      </c>
      <c r="V30" s="4">
        <f t="shared" si="0"/>
        <v>7331</v>
      </c>
      <c r="W30" s="6">
        <f>V30/W82</f>
        <v>1.3790495825793175E-2</v>
      </c>
    </row>
    <row r="31" spans="1:27" x14ac:dyDescent="0.25">
      <c r="A31">
        <v>29</v>
      </c>
      <c r="B31" s="3" t="s">
        <v>29</v>
      </c>
      <c r="C31" s="4" t="s">
        <v>107</v>
      </c>
      <c r="D31" s="4" t="s">
        <v>105</v>
      </c>
      <c r="E31" s="4">
        <v>61</v>
      </c>
      <c r="F31" s="4">
        <v>159</v>
      </c>
      <c r="G31" s="4">
        <v>3334</v>
      </c>
      <c r="H31" s="4">
        <v>276</v>
      </c>
      <c r="I31" s="4">
        <v>221</v>
      </c>
      <c r="J31" s="4">
        <v>470</v>
      </c>
      <c r="K31" s="4">
        <v>140</v>
      </c>
      <c r="L31" s="4">
        <v>36</v>
      </c>
      <c r="M31" s="4">
        <v>139</v>
      </c>
      <c r="N31" s="4">
        <v>107</v>
      </c>
      <c r="O31" s="4">
        <v>497</v>
      </c>
      <c r="P31" s="4">
        <v>150</v>
      </c>
      <c r="Q31" s="4">
        <v>441</v>
      </c>
      <c r="R31" s="4">
        <v>527</v>
      </c>
      <c r="S31" s="4">
        <v>500</v>
      </c>
      <c r="T31" s="4">
        <v>62</v>
      </c>
      <c r="U31" s="4">
        <v>15</v>
      </c>
      <c r="V31" s="4">
        <f t="shared" si="0"/>
        <v>7135</v>
      </c>
      <c r="W31" s="6">
        <f>V31/W82</f>
        <v>1.3421796169285814E-2</v>
      </c>
    </row>
    <row r="32" spans="1:27" x14ac:dyDescent="0.25">
      <c r="A32">
        <v>30</v>
      </c>
      <c r="B32" s="3" t="s">
        <v>30</v>
      </c>
      <c r="C32" s="4" t="s">
        <v>137</v>
      </c>
      <c r="D32" s="4" t="s">
        <v>105</v>
      </c>
      <c r="E32" s="4">
        <v>62</v>
      </c>
      <c r="F32" s="4">
        <v>341</v>
      </c>
      <c r="G32" s="4">
        <v>2824</v>
      </c>
      <c r="H32" s="4">
        <v>443</v>
      </c>
      <c r="I32" s="4">
        <v>191</v>
      </c>
      <c r="J32" s="4">
        <v>195</v>
      </c>
      <c r="K32" s="4">
        <v>206</v>
      </c>
      <c r="L32" s="4">
        <v>72</v>
      </c>
      <c r="M32" s="4">
        <v>290</v>
      </c>
      <c r="N32" s="4">
        <v>52</v>
      </c>
      <c r="O32" s="4">
        <v>491</v>
      </c>
      <c r="P32" s="4">
        <v>177</v>
      </c>
      <c r="Q32" s="4">
        <v>717</v>
      </c>
      <c r="R32" s="4">
        <v>316</v>
      </c>
      <c r="S32" s="4">
        <v>617</v>
      </c>
      <c r="T32" s="4">
        <v>55</v>
      </c>
      <c r="U32" s="4">
        <v>40</v>
      </c>
      <c r="V32" s="4">
        <f t="shared" si="0"/>
        <v>7089</v>
      </c>
      <c r="W32" s="6">
        <f>V32/W82</f>
        <v>1.3335264617248372E-2</v>
      </c>
    </row>
    <row r="33" spans="1:23" x14ac:dyDescent="0.25">
      <c r="A33">
        <v>31</v>
      </c>
      <c r="B33" s="3" t="s">
        <v>31</v>
      </c>
      <c r="C33" s="4" t="s">
        <v>108</v>
      </c>
      <c r="D33" s="4" t="s">
        <v>105</v>
      </c>
      <c r="E33" s="4">
        <v>81</v>
      </c>
      <c r="F33" s="4">
        <v>190</v>
      </c>
      <c r="G33" s="4">
        <v>3297</v>
      </c>
      <c r="H33" s="4">
        <v>269</v>
      </c>
      <c r="I33" s="4">
        <v>155</v>
      </c>
      <c r="J33" s="4">
        <v>228</v>
      </c>
      <c r="K33" s="4">
        <v>274</v>
      </c>
      <c r="L33" s="4">
        <v>96</v>
      </c>
      <c r="M33" s="4">
        <v>219</v>
      </c>
      <c r="N33" s="4">
        <v>150</v>
      </c>
      <c r="O33" s="4">
        <v>402</v>
      </c>
      <c r="P33" s="4">
        <v>203</v>
      </c>
      <c r="Q33" s="4">
        <v>495</v>
      </c>
      <c r="R33" s="4">
        <v>440</v>
      </c>
      <c r="S33" s="4">
        <v>351</v>
      </c>
      <c r="T33" s="4">
        <v>43</v>
      </c>
      <c r="U33" s="4">
        <v>36</v>
      </c>
      <c r="V33" s="4">
        <f t="shared" si="0"/>
        <v>6929</v>
      </c>
      <c r="W33" s="6">
        <f>V33/W82</f>
        <v>1.3034285305813792E-2</v>
      </c>
    </row>
    <row r="34" spans="1:23" x14ac:dyDescent="0.25">
      <c r="A34">
        <v>32</v>
      </c>
      <c r="B34" s="3" t="s">
        <v>32</v>
      </c>
      <c r="C34" s="4" t="s">
        <v>138</v>
      </c>
      <c r="D34" s="4" t="s">
        <v>105</v>
      </c>
      <c r="E34" s="4">
        <v>55</v>
      </c>
      <c r="F34" s="4">
        <v>153</v>
      </c>
      <c r="G34" s="4">
        <v>3178</v>
      </c>
      <c r="H34" s="4">
        <v>296</v>
      </c>
      <c r="I34" s="4">
        <v>155</v>
      </c>
      <c r="J34" s="4">
        <v>103</v>
      </c>
      <c r="K34" s="4">
        <v>253</v>
      </c>
      <c r="L34" s="4">
        <v>31</v>
      </c>
      <c r="M34" s="4">
        <v>128</v>
      </c>
      <c r="N34" s="4">
        <v>76</v>
      </c>
      <c r="O34" s="4">
        <v>276</v>
      </c>
      <c r="P34" s="4">
        <v>141</v>
      </c>
      <c r="Q34" s="4">
        <v>1117</v>
      </c>
      <c r="R34" s="4">
        <v>306</v>
      </c>
      <c r="S34" s="4">
        <v>392</v>
      </c>
      <c r="T34" s="4">
        <v>37</v>
      </c>
      <c r="U34" s="4">
        <v>12</v>
      </c>
      <c r="V34" s="4">
        <f t="shared" si="0"/>
        <v>6709</v>
      </c>
      <c r="W34" s="6">
        <f>V34/W82</f>
        <v>1.2620438752591244E-2</v>
      </c>
    </row>
    <row r="35" spans="1:23" x14ac:dyDescent="0.25">
      <c r="A35">
        <v>33</v>
      </c>
      <c r="B35" s="3" t="s">
        <v>33</v>
      </c>
      <c r="C35" s="4" t="s">
        <v>139</v>
      </c>
      <c r="D35" s="4" t="s">
        <v>105</v>
      </c>
      <c r="E35" s="4">
        <v>18</v>
      </c>
      <c r="F35" s="4">
        <v>278</v>
      </c>
      <c r="G35" s="4">
        <v>4095</v>
      </c>
      <c r="H35" s="4">
        <v>137</v>
      </c>
      <c r="I35" s="4">
        <v>189</v>
      </c>
      <c r="J35" s="4">
        <v>78</v>
      </c>
      <c r="K35" s="4">
        <v>127</v>
      </c>
      <c r="L35" s="4">
        <v>23</v>
      </c>
      <c r="M35" s="4">
        <v>108</v>
      </c>
      <c r="N35" s="4">
        <v>22</v>
      </c>
      <c r="O35" s="4">
        <v>206</v>
      </c>
      <c r="P35" s="4">
        <v>96</v>
      </c>
      <c r="Q35" s="4">
        <v>360</v>
      </c>
      <c r="R35" s="4">
        <v>198</v>
      </c>
      <c r="S35" s="4">
        <v>272</v>
      </c>
      <c r="T35" s="4">
        <v>54</v>
      </c>
      <c r="U35" s="4">
        <v>8</v>
      </c>
      <c r="V35" s="4">
        <f t="shared" ref="V35:V66" si="1">SUM(E35,F35,G35,H35,I35,J35,K35,L35,M35,N35,O35,P35,Q35,R35,S35,T35,U35)</f>
        <v>6269</v>
      </c>
      <c r="W35" s="6">
        <f>V35/W82</f>
        <v>1.1792745646146147E-2</v>
      </c>
    </row>
    <row r="36" spans="1:23" x14ac:dyDescent="0.25">
      <c r="A36">
        <v>34</v>
      </c>
      <c r="B36" s="3" t="s">
        <v>34</v>
      </c>
      <c r="C36" s="4" t="s">
        <v>140</v>
      </c>
      <c r="D36" s="4" t="s">
        <v>105</v>
      </c>
      <c r="E36" s="4">
        <v>45</v>
      </c>
      <c r="F36" s="4">
        <v>310</v>
      </c>
      <c r="G36" s="4">
        <v>2005</v>
      </c>
      <c r="H36" s="4">
        <v>295</v>
      </c>
      <c r="I36" s="4">
        <v>239</v>
      </c>
      <c r="J36" s="4">
        <v>157</v>
      </c>
      <c r="K36" s="4">
        <v>685</v>
      </c>
      <c r="L36" s="4">
        <v>37</v>
      </c>
      <c r="M36" s="4">
        <v>205</v>
      </c>
      <c r="N36" s="4">
        <v>53</v>
      </c>
      <c r="O36" s="4">
        <v>396</v>
      </c>
      <c r="P36" s="4">
        <v>235</v>
      </c>
      <c r="Q36" s="4">
        <v>749</v>
      </c>
      <c r="R36" s="4">
        <v>332</v>
      </c>
      <c r="S36" s="4">
        <v>364</v>
      </c>
      <c r="T36" s="4">
        <v>73</v>
      </c>
      <c r="U36" s="4">
        <v>22</v>
      </c>
      <c r="V36" s="4">
        <f t="shared" si="1"/>
        <v>6202</v>
      </c>
      <c r="W36" s="6">
        <f>V36/W82</f>
        <v>1.1666710559482917E-2</v>
      </c>
    </row>
    <row r="37" spans="1:23" x14ac:dyDescent="0.25">
      <c r="A37">
        <v>35</v>
      </c>
      <c r="B37" s="3" t="s">
        <v>35</v>
      </c>
      <c r="C37" s="4" t="s">
        <v>112</v>
      </c>
      <c r="D37" s="4" t="s">
        <v>105</v>
      </c>
      <c r="E37" s="4">
        <v>57</v>
      </c>
      <c r="F37" s="4">
        <v>578</v>
      </c>
      <c r="G37" s="4">
        <v>1872</v>
      </c>
      <c r="H37" s="4">
        <v>331</v>
      </c>
      <c r="I37" s="4">
        <v>222</v>
      </c>
      <c r="J37" s="4">
        <v>462</v>
      </c>
      <c r="K37" s="4">
        <v>253</v>
      </c>
      <c r="L37" s="4">
        <v>76</v>
      </c>
      <c r="M37" s="4">
        <v>169</v>
      </c>
      <c r="N37" s="4">
        <v>130</v>
      </c>
      <c r="O37" s="4">
        <v>270</v>
      </c>
      <c r="P37" s="4">
        <v>152</v>
      </c>
      <c r="Q37" s="4">
        <v>664</v>
      </c>
      <c r="R37" s="4">
        <v>331</v>
      </c>
      <c r="S37" s="4">
        <v>492</v>
      </c>
      <c r="T37" s="4">
        <v>64</v>
      </c>
      <c r="U37" s="4">
        <v>19</v>
      </c>
      <c r="V37" s="4">
        <f t="shared" si="1"/>
        <v>6142</v>
      </c>
      <c r="W37" s="6">
        <f>V37/W82</f>
        <v>1.155384331769495E-2</v>
      </c>
    </row>
    <row r="38" spans="1:23" x14ac:dyDescent="0.25">
      <c r="A38">
        <v>36</v>
      </c>
      <c r="B38" s="3" t="s">
        <v>36</v>
      </c>
      <c r="C38" s="4" t="s">
        <v>103</v>
      </c>
      <c r="D38" s="4" t="s">
        <v>105</v>
      </c>
      <c r="E38" s="4">
        <v>54</v>
      </c>
      <c r="F38" s="4">
        <v>97</v>
      </c>
      <c r="G38" s="4">
        <v>2315</v>
      </c>
      <c r="H38" s="4">
        <v>242</v>
      </c>
      <c r="I38" s="4">
        <v>138</v>
      </c>
      <c r="J38" s="4">
        <v>249</v>
      </c>
      <c r="K38" s="4">
        <v>306</v>
      </c>
      <c r="L38" s="4">
        <v>44</v>
      </c>
      <c r="M38" s="4">
        <v>202</v>
      </c>
      <c r="N38" s="4">
        <v>68</v>
      </c>
      <c r="O38" s="4">
        <v>431</v>
      </c>
      <c r="P38" s="4">
        <v>233</v>
      </c>
      <c r="Q38" s="4">
        <v>791</v>
      </c>
      <c r="R38" s="4">
        <v>440</v>
      </c>
      <c r="S38" s="4">
        <v>187</v>
      </c>
      <c r="T38" s="4">
        <v>32</v>
      </c>
      <c r="U38" s="4">
        <v>26</v>
      </c>
      <c r="V38" s="4">
        <f t="shared" si="1"/>
        <v>5855</v>
      </c>
      <c r="W38" s="6">
        <f>V38/W82</f>
        <v>1.1013961677809171E-2</v>
      </c>
    </row>
    <row r="39" spans="1:23" x14ac:dyDescent="0.25">
      <c r="A39">
        <v>37</v>
      </c>
      <c r="B39" s="3" t="s">
        <v>37</v>
      </c>
      <c r="C39" s="4" t="s">
        <v>141</v>
      </c>
      <c r="D39" s="4" t="s">
        <v>105</v>
      </c>
      <c r="E39" s="4">
        <v>33</v>
      </c>
      <c r="F39" s="4">
        <v>141</v>
      </c>
      <c r="G39" s="4">
        <v>2062</v>
      </c>
      <c r="H39" s="4">
        <v>192</v>
      </c>
      <c r="I39" s="4">
        <v>86</v>
      </c>
      <c r="J39" s="4">
        <v>135</v>
      </c>
      <c r="K39" s="4">
        <v>93</v>
      </c>
      <c r="L39" s="4">
        <v>86</v>
      </c>
      <c r="M39" s="4">
        <v>104</v>
      </c>
      <c r="N39" s="4">
        <v>79</v>
      </c>
      <c r="O39" s="4">
        <v>360</v>
      </c>
      <c r="P39" s="4">
        <v>93</v>
      </c>
      <c r="Q39" s="4">
        <v>852</v>
      </c>
      <c r="R39" s="4">
        <v>664</v>
      </c>
      <c r="S39" s="4">
        <v>595</v>
      </c>
      <c r="T39" s="4">
        <v>37</v>
      </c>
      <c r="U39" s="4">
        <v>30</v>
      </c>
      <c r="V39" s="4">
        <f t="shared" si="1"/>
        <v>5642</v>
      </c>
      <c r="W39" s="6">
        <f>V39/W82</f>
        <v>1.0613282969461887E-2</v>
      </c>
    </row>
    <row r="40" spans="1:23" x14ac:dyDescent="0.25">
      <c r="A40">
        <v>38</v>
      </c>
      <c r="B40" s="3" t="s">
        <v>38</v>
      </c>
      <c r="C40" s="4" t="s">
        <v>122</v>
      </c>
      <c r="D40" s="4" t="s">
        <v>105</v>
      </c>
      <c r="E40" s="4">
        <v>91</v>
      </c>
      <c r="F40" s="4">
        <v>237</v>
      </c>
      <c r="G40" s="4">
        <v>1985</v>
      </c>
      <c r="H40" s="4">
        <v>379</v>
      </c>
      <c r="I40" s="4">
        <v>230</v>
      </c>
      <c r="J40" s="4">
        <v>152</v>
      </c>
      <c r="K40" s="4">
        <v>485</v>
      </c>
      <c r="L40" s="4">
        <v>191</v>
      </c>
      <c r="M40" s="4">
        <v>314</v>
      </c>
      <c r="N40" s="4">
        <v>140</v>
      </c>
      <c r="O40" s="4">
        <v>327</v>
      </c>
      <c r="P40" s="4">
        <v>166</v>
      </c>
      <c r="Q40" s="4">
        <v>343</v>
      </c>
      <c r="R40" s="4">
        <v>60</v>
      </c>
      <c r="S40" s="4">
        <v>120</v>
      </c>
      <c r="T40" s="4">
        <v>69</v>
      </c>
      <c r="U40" s="4">
        <v>99</v>
      </c>
      <c r="V40" s="4">
        <f t="shared" si="1"/>
        <v>5388</v>
      </c>
      <c r="W40" s="6">
        <f>V40/W82</f>
        <v>1.013547831255949E-2</v>
      </c>
    </row>
    <row r="41" spans="1:23" x14ac:dyDescent="0.25">
      <c r="A41">
        <v>39</v>
      </c>
      <c r="B41" s="3" t="s">
        <v>39</v>
      </c>
      <c r="C41" s="4" t="s">
        <v>143</v>
      </c>
      <c r="D41" s="4" t="s">
        <v>105</v>
      </c>
      <c r="E41" s="4">
        <v>30</v>
      </c>
      <c r="F41" s="4">
        <v>261</v>
      </c>
      <c r="G41" s="4">
        <v>2543</v>
      </c>
      <c r="H41" s="4">
        <v>241</v>
      </c>
      <c r="I41" s="4">
        <v>131</v>
      </c>
      <c r="J41" s="4">
        <v>114</v>
      </c>
      <c r="K41" s="4">
        <v>181</v>
      </c>
      <c r="L41" s="4">
        <v>33</v>
      </c>
      <c r="M41" s="4">
        <v>110</v>
      </c>
      <c r="N41" s="4">
        <v>27</v>
      </c>
      <c r="O41" s="4">
        <v>164</v>
      </c>
      <c r="P41" s="4">
        <v>182</v>
      </c>
      <c r="Q41" s="4">
        <v>491</v>
      </c>
      <c r="R41" s="4">
        <v>214</v>
      </c>
      <c r="S41" s="4">
        <v>452</v>
      </c>
      <c r="T41" s="4">
        <v>14</v>
      </c>
      <c r="U41" s="4">
        <v>19</v>
      </c>
      <c r="V41" s="4">
        <f t="shared" si="1"/>
        <v>5207</v>
      </c>
      <c r="W41" s="6">
        <f>V41/W82</f>
        <v>9.7949954664991214E-3</v>
      </c>
    </row>
    <row r="42" spans="1:23" x14ac:dyDescent="0.25">
      <c r="A42">
        <v>40</v>
      </c>
      <c r="B42" s="3" t="s">
        <v>40</v>
      </c>
      <c r="C42" s="4" t="s">
        <v>109</v>
      </c>
      <c r="D42" s="4" t="s">
        <v>105</v>
      </c>
      <c r="E42" s="4">
        <v>36</v>
      </c>
      <c r="F42" s="4">
        <v>483</v>
      </c>
      <c r="G42" s="4">
        <v>1790</v>
      </c>
      <c r="H42" s="4">
        <v>225</v>
      </c>
      <c r="I42" s="4">
        <v>87</v>
      </c>
      <c r="J42" s="4">
        <v>103</v>
      </c>
      <c r="K42" s="4">
        <v>257</v>
      </c>
      <c r="L42" s="4">
        <v>16</v>
      </c>
      <c r="M42" s="4">
        <v>59</v>
      </c>
      <c r="N42" s="4">
        <v>62</v>
      </c>
      <c r="O42" s="4">
        <v>238</v>
      </c>
      <c r="P42" s="4">
        <v>82</v>
      </c>
      <c r="Q42" s="4">
        <v>761</v>
      </c>
      <c r="R42" s="4">
        <v>286</v>
      </c>
      <c r="S42" s="4">
        <v>575</v>
      </c>
      <c r="T42" s="4">
        <v>40</v>
      </c>
      <c r="U42" s="4">
        <v>7</v>
      </c>
      <c r="V42" s="4">
        <f t="shared" si="1"/>
        <v>5107</v>
      </c>
      <c r="W42" s="6">
        <f>V42/W82</f>
        <v>9.6068833968525093E-3</v>
      </c>
    </row>
    <row r="43" spans="1:23" x14ac:dyDescent="0.25">
      <c r="A43">
        <v>41</v>
      </c>
      <c r="B43" s="3" t="s">
        <v>41</v>
      </c>
      <c r="C43" s="4" t="s">
        <v>144</v>
      </c>
      <c r="D43" s="4" t="s">
        <v>105</v>
      </c>
      <c r="E43" s="4">
        <v>101</v>
      </c>
      <c r="F43" s="4">
        <v>278</v>
      </c>
      <c r="G43" s="4">
        <v>1539</v>
      </c>
      <c r="H43" s="4">
        <v>219</v>
      </c>
      <c r="I43" s="4">
        <v>162</v>
      </c>
      <c r="J43" s="4">
        <v>109</v>
      </c>
      <c r="K43" s="4">
        <v>150</v>
      </c>
      <c r="L43" s="4">
        <v>71</v>
      </c>
      <c r="M43" s="4">
        <v>207</v>
      </c>
      <c r="N43" s="4">
        <v>174</v>
      </c>
      <c r="O43" s="4">
        <v>199</v>
      </c>
      <c r="P43" s="4">
        <v>121</v>
      </c>
      <c r="Q43" s="4">
        <v>448</v>
      </c>
      <c r="R43" s="4">
        <v>304</v>
      </c>
      <c r="S43" s="4">
        <v>461</v>
      </c>
      <c r="T43" s="4">
        <v>71</v>
      </c>
      <c r="U43" s="4">
        <v>33</v>
      </c>
      <c r="V43" s="4">
        <f t="shared" si="1"/>
        <v>4647</v>
      </c>
      <c r="W43" s="6">
        <f>V43/W82</f>
        <v>8.7415678764780902E-3</v>
      </c>
    </row>
    <row r="44" spans="1:23" x14ac:dyDescent="0.25">
      <c r="A44">
        <v>42</v>
      </c>
      <c r="B44" s="3" t="s">
        <v>42</v>
      </c>
      <c r="C44" s="4" t="s">
        <v>145</v>
      </c>
      <c r="D44" s="4" t="s">
        <v>105</v>
      </c>
      <c r="E44" s="4">
        <v>113</v>
      </c>
      <c r="F44" s="4">
        <v>47</v>
      </c>
      <c r="G44" s="4">
        <v>1307</v>
      </c>
      <c r="H44" s="4">
        <v>200</v>
      </c>
      <c r="I44" s="4">
        <v>111</v>
      </c>
      <c r="J44" s="4">
        <v>51</v>
      </c>
      <c r="K44" s="4">
        <v>449</v>
      </c>
      <c r="L44" s="4">
        <v>243</v>
      </c>
      <c r="M44" s="4">
        <v>398</v>
      </c>
      <c r="N44" s="4">
        <v>295</v>
      </c>
      <c r="O44" s="4">
        <v>645</v>
      </c>
      <c r="P44" s="4">
        <v>128</v>
      </c>
      <c r="Q44" s="4">
        <v>213</v>
      </c>
      <c r="R44" s="4">
        <v>37</v>
      </c>
      <c r="S44" s="4">
        <v>56</v>
      </c>
      <c r="T44" s="4">
        <v>99</v>
      </c>
      <c r="U44" s="4">
        <v>85</v>
      </c>
      <c r="V44" s="4">
        <f t="shared" si="1"/>
        <v>4477</v>
      </c>
      <c r="W44" s="6">
        <f>V44/W82</f>
        <v>8.4217773580788496E-3</v>
      </c>
    </row>
    <row r="45" spans="1:23" x14ac:dyDescent="0.25">
      <c r="A45">
        <v>43</v>
      </c>
      <c r="B45" s="3" t="s">
        <v>43</v>
      </c>
      <c r="C45" s="4" t="s">
        <v>147</v>
      </c>
      <c r="D45" s="4" t="s">
        <v>105</v>
      </c>
      <c r="E45" s="4">
        <v>30</v>
      </c>
      <c r="F45" s="4">
        <v>71</v>
      </c>
      <c r="G45" s="4">
        <v>1613</v>
      </c>
      <c r="H45" s="4">
        <v>130</v>
      </c>
      <c r="I45" s="4">
        <v>88</v>
      </c>
      <c r="J45" s="4">
        <v>247</v>
      </c>
      <c r="K45" s="4">
        <v>132</v>
      </c>
      <c r="L45" s="4">
        <v>30</v>
      </c>
      <c r="M45" s="4">
        <v>183</v>
      </c>
      <c r="N45" s="4">
        <v>55</v>
      </c>
      <c r="O45" s="4">
        <v>363</v>
      </c>
      <c r="P45" s="4">
        <v>127</v>
      </c>
      <c r="Q45" s="4">
        <v>531</v>
      </c>
      <c r="R45" s="4">
        <v>531</v>
      </c>
      <c r="S45" s="4">
        <v>289</v>
      </c>
      <c r="T45" s="4">
        <v>6</v>
      </c>
      <c r="U45" s="4">
        <v>17</v>
      </c>
      <c r="V45" s="4">
        <f t="shared" si="1"/>
        <v>4443</v>
      </c>
      <c r="W45" s="6">
        <f>V45/W82</f>
        <v>8.3578192543990008E-3</v>
      </c>
    </row>
    <row r="46" spans="1:23" x14ac:dyDescent="0.25">
      <c r="A46">
        <v>44</v>
      </c>
      <c r="B46" s="3" t="s">
        <v>44</v>
      </c>
      <c r="C46" s="4" t="s">
        <v>148</v>
      </c>
      <c r="D46" s="4" t="s">
        <v>105</v>
      </c>
      <c r="E46" s="4">
        <v>102</v>
      </c>
      <c r="F46" s="4">
        <v>79</v>
      </c>
      <c r="G46" s="4">
        <v>1322</v>
      </c>
      <c r="H46" s="4">
        <v>543</v>
      </c>
      <c r="I46" s="4">
        <v>238</v>
      </c>
      <c r="J46" s="4">
        <v>72</v>
      </c>
      <c r="K46" s="4">
        <v>156</v>
      </c>
      <c r="L46" s="4">
        <v>83</v>
      </c>
      <c r="M46" s="4">
        <v>233</v>
      </c>
      <c r="N46" s="4">
        <v>273</v>
      </c>
      <c r="O46" s="4">
        <v>325</v>
      </c>
      <c r="P46" s="4">
        <v>170</v>
      </c>
      <c r="Q46" s="4">
        <v>292</v>
      </c>
      <c r="R46" s="4">
        <v>94</v>
      </c>
      <c r="S46" s="4">
        <v>228</v>
      </c>
      <c r="T46" s="4">
        <v>103</v>
      </c>
      <c r="U46" s="4">
        <v>35</v>
      </c>
      <c r="V46" s="4">
        <f t="shared" si="1"/>
        <v>4348</v>
      </c>
      <c r="W46" s="6">
        <f>V46/W82</f>
        <v>8.1791127882347194E-3</v>
      </c>
    </row>
    <row r="47" spans="1:23" x14ac:dyDescent="0.25">
      <c r="A47">
        <v>45</v>
      </c>
      <c r="B47" s="3" t="s">
        <v>45</v>
      </c>
      <c r="C47" s="4" t="s">
        <v>150</v>
      </c>
      <c r="D47" s="4" t="s">
        <v>105</v>
      </c>
      <c r="E47" s="4">
        <v>74</v>
      </c>
      <c r="F47" s="4">
        <v>329</v>
      </c>
      <c r="G47" s="4">
        <v>1644</v>
      </c>
      <c r="H47" s="4">
        <v>128</v>
      </c>
      <c r="I47" s="4">
        <v>234</v>
      </c>
      <c r="J47" s="4">
        <v>81</v>
      </c>
      <c r="K47" s="4">
        <v>239</v>
      </c>
      <c r="L47" s="4">
        <v>87</v>
      </c>
      <c r="M47" s="4">
        <v>158</v>
      </c>
      <c r="N47" s="4">
        <v>81</v>
      </c>
      <c r="O47" s="4">
        <v>134</v>
      </c>
      <c r="P47" s="4">
        <v>92</v>
      </c>
      <c r="Q47" s="4">
        <v>265</v>
      </c>
      <c r="R47" s="4">
        <v>105</v>
      </c>
      <c r="S47" s="4">
        <v>150</v>
      </c>
      <c r="T47" s="4">
        <v>35</v>
      </c>
      <c r="U47" s="4">
        <v>29</v>
      </c>
      <c r="V47" s="4">
        <f t="shared" si="1"/>
        <v>3865</v>
      </c>
      <c r="W47" s="6">
        <f>V47/W82</f>
        <v>7.2705314918415798E-3</v>
      </c>
    </row>
    <row r="48" spans="1:23" x14ac:dyDescent="0.25">
      <c r="A48">
        <v>46</v>
      </c>
      <c r="B48" s="3" t="s">
        <v>46</v>
      </c>
      <c r="C48" s="4" t="s">
        <v>151</v>
      </c>
      <c r="D48" s="4" t="s">
        <v>105</v>
      </c>
      <c r="E48" s="4">
        <v>62</v>
      </c>
      <c r="F48" s="4">
        <v>95</v>
      </c>
      <c r="G48" s="4">
        <v>1302</v>
      </c>
      <c r="H48" s="4">
        <v>268</v>
      </c>
      <c r="I48" s="4">
        <v>215</v>
      </c>
      <c r="J48" s="4">
        <v>79</v>
      </c>
      <c r="K48" s="4">
        <v>129</v>
      </c>
      <c r="L48" s="4">
        <v>41</v>
      </c>
      <c r="M48" s="4">
        <v>90</v>
      </c>
      <c r="N48" s="4">
        <v>55</v>
      </c>
      <c r="O48" s="4">
        <v>141</v>
      </c>
      <c r="P48" s="4">
        <v>84</v>
      </c>
      <c r="Q48" s="4">
        <v>340</v>
      </c>
      <c r="R48" s="4">
        <v>173</v>
      </c>
      <c r="S48" s="4">
        <v>189</v>
      </c>
      <c r="T48" s="4">
        <v>40</v>
      </c>
      <c r="U48" s="4">
        <v>9</v>
      </c>
      <c r="V48" s="4">
        <f t="shared" si="1"/>
        <v>3312</v>
      </c>
      <c r="W48" s="6">
        <f>V48/W82</f>
        <v>6.2302717466958119E-3</v>
      </c>
    </row>
    <row r="49" spans="1:23" x14ac:dyDescent="0.25">
      <c r="A49">
        <v>47</v>
      </c>
      <c r="B49" s="3" t="s">
        <v>47</v>
      </c>
      <c r="C49" s="4" t="s">
        <v>153</v>
      </c>
      <c r="D49" s="4" t="s">
        <v>178</v>
      </c>
      <c r="E49" s="4">
        <v>83</v>
      </c>
      <c r="F49" s="4">
        <v>70</v>
      </c>
      <c r="G49" s="4">
        <v>1177</v>
      </c>
      <c r="H49" s="4">
        <v>221</v>
      </c>
      <c r="I49" s="4">
        <v>161</v>
      </c>
      <c r="J49" s="4">
        <v>61</v>
      </c>
      <c r="K49" s="4">
        <v>44</v>
      </c>
      <c r="L49" s="4">
        <v>51</v>
      </c>
      <c r="M49" s="4">
        <v>272</v>
      </c>
      <c r="N49" s="4">
        <v>87</v>
      </c>
      <c r="O49" s="4">
        <v>150</v>
      </c>
      <c r="P49" s="4">
        <v>84</v>
      </c>
      <c r="Q49" s="4">
        <v>132</v>
      </c>
      <c r="R49" s="4">
        <v>49</v>
      </c>
      <c r="S49" s="4">
        <v>49</v>
      </c>
      <c r="T49" s="4">
        <v>38</v>
      </c>
      <c r="U49" s="4">
        <v>21</v>
      </c>
      <c r="V49" s="4">
        <f t="shared" si="1"/>
        <v>2750</v>
      </c>
      <c r="W49" s="6">
        <f>V49/W82</f>
        <v>5.1730819152818481E-3</v>
      </c>
    </row>
    <row r="50" spans="1:23" x14ac:dyDescent="0.25">
      <c r="A50">
        <v>48</v>
      </c>
      <c r="B50" s="3" t="s">
        <v>48</v>
      </c>
      <c r="C50" s="4" t="s">
        <v>154</v>
      </c>
      <c r="D50" s="4" t="s">
        <v>178</v>
      </c>
      <c r="E50" s="4">
        <v>3</v>
      </c>
      <c r="F50" s="4">
        <v>55</v>
      </c>
      <c r="G50" s="4">
        <v>2113</v>
      </c>
      <c r="H50" s="4">
        <v>88</v>
      </c>
      <c r="I50" s="4">
        <v>129</v>
      </c>
      <c r="J50" s="4">
        <v>13</v>
      </c>
      <c r="K50" s="4">
        <v>18</v>
      </c>
      <c r="L50" s="4">
        <v>4</v>
      </c>
      <c r="M50" s="4">
        <v>36</v>
      </c>
      <c r="N50" s="4">
        <v>20</v>
      </c>
      <c r="O50" s="4">
        <v>46</v>
      </c>
      <c r="P50" s="4">
        <v>15</v>
      </c>
      <c r="Q50" s="4">
        <v>33</v>
      </c>
      <c r="R50" s="4">
        <v>21</v>
      </c>
      <c r="S50" s="4">
        <v>18</v>
      </c>
      <c r="T50" s="4">
        <v>18</v>
      </c>
      <c r="U50" s="4">
        <v>3</v>
      </c>
      <c r="V50" s="4">
        <f t="shared" si="1"/>
        <v>2633</v>
      </c>
      <c r="W50" s="6">
        <f>V50/W82</f>
        <v>4.9529907937953116E-3</v>
      </c>
    </row>
    <row r="51" spans="1:23" x14ac:dyDescent="0.25">
      <c r="A51">
        <v>49</v>
      </c>
      <c r="B51" s="3" t="s">
        <v>49</v>
      </c>
      <c r="C51" s="4" t="s">
        <v>149</v>
      </c>
      <c r="D51" s="4" t="s">
        <v>178</v>
      </c>
      <c r="E51" s="4">
        <v>34</v>
      </c>
      <c r="F51" s="4">
        <v>98</v>
      </c>
      <c r="G51" s="4">
        <v>873</v>
      </c>
      <c r="H51" s="4">
        <v>361</v>
      </c>
      <c r="I51" s="4">
        <v>126</v>
      </c>
      <c r="J51" s="4">
        <v>31</v>
      </c>
      <c r="K51" s="4">
        <v>32</v>
      </c>
      <c r="L51" s="4">
        <v>45</v>
      </c>
      <c r="M51" s="4">
        <v>118</v>
      </c>
      <c r="N51" s="4">
        <v>102</v>
      </c>
      <c r="O51" s="4">
        <v>361</v>
      </c>
      <c r="P51" s="4">
        <v>100</v>
      </c>
      <c r="Q51" s="4">
        <v>109</v>
      </c>
      <c r="R51" s="4">
        <v>55</v>
      </c>
      <c r="S51" s="4">
        <v>94</v>
      </c>
      <c r="T51" s="4">
        <v>54</v>
      </c>
      <c r="U51" s="4">
        <v>16</v>
      </c>
      <c r="V51" s="4">
        <f t="shared" si="1"/>
        <v>2609</v>
      </c>
      <c r="W51" s="6">
        <f>V51/W82</f>
        <v>4.9078438970801249E-3</v>
      </c>
    </row>
    <row r="52" spans="1:23" x14ac:dyDescent="0.25">
      <c r="A52">
        <v>50</v>
      </c>
      <c r="B52" s="3" t="s">
        <v>50</v>
      </c>
      <c r="C52" s="4" t="s">
        <v>155</v>
      </c>
      <c r="D52" s="4" t="s">
        <v>105</v>
      </c>
      <c r="E52" s="4">
        <v>18</v>
      </c>
      <c r="F52" s="4">
        <v>221</v>
      </c>
      <c r="G52" s="4">
        <v>513</v>
      </c>
      <c r="H52" s="4">
        <v>38</v>
      </c>
      <c r="I52" s="4">
        <v>23</v>
      </c>
      <c r="J52" s="4">
        <v>189</v>
      </c>
      <c r="K52" s="4">
        <v>162</v>
      </c>
      <c r="L52" s="4">
        <v>9</v>
      </c>
      <c r="M52" s="4">
        <v>154</v>
      </c>
      <c r="N52" s="4">
        <v>16</v>
      </c>
      <c r="O52" s="4">
        <v>291</v>
      </c>
      <c r="P52" s="4">
        <v>122</v>
      </c>
      <c r="Q52" s="4">
        <v>287</v>
      </c>
      <c r="R52" s="4">
        <v>159</v>
      </c>
      <c r="S52" s="4">
        <v>133</v>
      </c>
      <c r="T52" s="4">
        <v>4</v>
      </c>
      <c r="U52" s="4">
        <v>9</v>
      </c>
      <c r="V52" s="4">
        <f t="shared" si="1"/>
        <v>2348</v>
      </c>
      <c r="W52" s="6">
        <f>V52/W82</f>
        <v>4.4168713953024654E-3</v>
      </c>
    </row>
    <row r="53" spans="1:23" x14ac:dyDescent="0.25">
      <c r="A53">
        <v>51</v>
      </c>
      <c r="B53" s="3" t="s">
        <v>51</v>
      </c>
      <c r="C53" s="4" t="s">
        <v>156</v>
      </c>
      <c r="D53" s="4" t="s">
        <v>178</v>
      </c>
      <c r="E53" s="4">
        <v>15</v>
      </c>
      <c r="F53" s="4">
        <v>104</v>
      </c>
      <c r="G53" s="4">
        <v>1320</v>
      </c>
      <c r="H53" s="4">
        <v>122</v>
      </c>
      <c r="I53" s="4">
        <v>85</v>
      </c>
      <c r="J53" s="4">
        <v>56</v>
      </c>
      <c r="K53" s="4">
        <v>28</v>
      </c>
      <c r="L53" s="4">
        <v>7</v>
      </c>
      <c r="M53" s="4">
        <v>40</v>
      </c>
      <c r="N53" s="4">
        <v>26</v>
      </c>
      <c r="O53" s="4">
        <v>75</v>
      </c>
      <c r="P53" s="4">
        <v>53</v>
      </c>
      <c r="Q53" s="4">
        <v>88</v>
      </c>
      <c r="R53" s="4">
        <v>90</v>
      </c>
      <c r="S53" s="4">
        <v>141</v>
      </c>
      <c r="T53" s="4">
        <v>8</v>
      </c>
      <c r="U53" s="4">
        <v>2</v>
      </c>
      <c r="V53" s="4">
        <f t="shared" si="1"/>
        <v>2260</v>
      </c>
      <c r="W53" s="6">
        <f>V53/W82</f>
        <v>4.2513327740134462E-3</v>
      </c>
    </row>
    <row r="54" spans="1:23" x14ac:dyDescent="0.25">
      <c r="A54">
        <v>52</v>
      </c>
      <c r="B54" s="3" t="s">
        <v>52</v>
      </c>
      <c r="C54" s="4" t="s">
        <v>142</v>
      </c>
      <c r="D54" s="4" t="s">
        <v>178</v>
      </c>
      <c r="E54" s="4">
        <v>20</v>
      </c>
      <c r="F54" s="4">
        <v>50</v>
      </c>
      <c r="G54" s="4">
        <v>1652</v>
      </c>
      <c r="H54" s="4">
        <v>84</v>
      </c>
      <c r="I54" s="4">
        <v>87</v>
      </c>
      <c r="J54" s="4">
        <v>10</v>
      </c>
      <c r="K54" s="4">
        <v>8</v>
      </c>
      <c r="L54" s="4">
        <v>15</v>
      </c>
      <c r="M54" s="4">
        <v>100</v>
      </c>
      <c r="N54" s="4">
        <v>31</v>
      </c>
      <c r="O54" s="4">
        <v>59</v>
      </c>
      <c r="P54" s="4">
        <v>30</v>
      </c>
      <c r="Q54" s="4">
        <v>32</v>
      </c>
      <c r="R54" s="4">
        <v>20</v>
      </c>
      <c r="S54" s="4">
        <v>28</v>
      </c>
      <c r="T54" s="4">
        <v>11</v>
      </c>
      <c r="U54" s="4">
        <v>10</v>
      </c>
      <c r="V54" s="4">
        <f t="shared" si="1"/>
        <v>2247</v>
      </c>
      <c r="W54" s="6">
        <f>V54/W82</f>
        <v>4.226878204959387E-3</v>
      </c>
    </row>
    <row r="55" spans="1:23" x14ac:dyDescent="0.25">
      <c r="A55">
        <v>53</v>
      </c>
      <c r="B55" s="3" t="s">
        <v>53</v>
      </c>
      <c r="C55" s="4" t="s">
        <v>157</v>
      </c>
      <c r="D55" s="4" t="s">
        <v>178</v>
      </c>
      <c r="E55" s="4">
        <v>75</v>
      </c>
      <c r="F55" s="4">
        <v>57</v>
      </c>
      <c r="G55" s="4">
        <v>855</v>
      </c>
      <c r="H55" s="4">
        <v>203</v>
      </c>
      <c r="I55" s="4">
        <v>164</v>
      </c>
      <c r="J55" s="4">
        <v>8</v>
      </c>
      <c r="K55" s="4">
        <v>50</v>
      </c>
      <c r="L55" s="4">
        <v>46</v>
      </c>
      <c r="M55" s="4">
        <v>238</v>
      </c>
      <c r="N55" s="4">
        <v>83</v>
      </c>
      <c r="O55" s="4">
        <v>156</v>
      </c>
      <c r="P55" s="4">
        <v>72</v>
      </c>
      <c r="Q55" s="4">
        <v>67</v>
      </c>
      <c r="R55" s="4">
        <v>25</v>
      </c>
      <c r="S55" s="4">
        <v>29</v>
      </c>
      <c r="T55" s="4">
        <v>77</v>
      </c>
      <c r="U55" s="4">
        <v>32</v>
      </c>
      <c r="V55" s="4">
        <f t="shared" si="1"/>
        <v>2237</v>
      </c>
      <c r="W55" s="6">
        <f>V55/W82</f>
        <v>4.2080669979947249E-3</v>
      </c>
    </row>
    <row r="56" spans="1:23" x14ac:dyDescent="0.25">
      <c r="A56">
        <v>54</v>
      </c>
      <c r="B56" s="3" t="s">
        <v>54</v>
      </c>
      <c r="C56" s="4" t="s">
        <v>158</v>
      </c>
      <c r="D56" s="4" t="s">
        <v>178</v>
      </c>
      <c r="E56" s="4">
        <v>11</v>
      </c>
      <c r="F56" s="4">
        <v>63</v>
      </c>
      <c r="G56" s="4">
        <v>1533</v>
      </c>
      <c r="H56" s="4">
        <v>88</v>
      </c>
      <c r="I56" s="4">
        <v>96</v>
      </c>
      <c r="J56" s="4">
        <v>72</v>
      </c>
      <c r="K56" s="4">
        <v>11</v>
      </c>
      <c r="L56" s="4">
        <v>10</v>
      </c>
      <c r="M56" s="4">
        <v>41</v>
      </c>
      <c r="N56" s="4">
        <v>17</v>
      </c>
      <c r="O56" s="4">
        <v>78</v>
      </c>
      <c r="P56" s="4">
        <v>18</v>
      </c>
      <c r="Q56" s="4">
        <v>86</v>
      </c>
      <c r="R56" s="4">
        <v>55</v>
      </c>
      <c r="S56" s="4">
        <v>33</v>
      </c>
      <c r="T56" s="4">
        <v>9</v>
      </c>
      <c r="U56" s="4">
        <v>6</v>
      </c>
      <c r="V56" s="4">
        <f t="shared" si="1"/>
        <v>2227</v>
      </c>
      <c r="W56" s="6">
        <f>V56/W82</f>
        <v>4.1892557910300637E-3</v>
      </c>
    </row>
    <row r="57" spans="1:23" x14ac:dyDescent="0.25">
      <c r="A57">
        <v>55</v>
      </c>
      <c r="B57" s="3" t="s">
        <v>55</v>
      </c>
      <c r="C57" s="4" t="s">
        <v>134</v>
      </c>
      <c r="D57" s="4" t="s">
        <v>178</v>
      </c>
      <c r="E57" s="4">
        <v>47</v>
      </c>
      <c r="F57" s="4">
        <v>21</v>
      </c>
      <c r="G57" s="4">
        <v>966</v>
      </c>
      <c r="H57" s="4">
        <v>427</v>
      </c>
      <c r="I57" s="4">
        <v>110</v>
      </c>
      <c r="J57" s="4">
        <v>16</v>
      </c>
      <c r="K57" s="4">
        <v>45</v>
      </c>
      <c r="L57" s="4">
        <v>18</v>
      </c>
      <c r="M57" s="4">
        <v>103</v>
      </c>
      <c r="N57" s="4">
        <v>44</v>
      </c>
      <c r="O57" s="4">
        <v>149</v>
      </c>
      <c r="P57" s="4">
        <v>40</v>
      </c>
      <c r="Q57" s="4">
        <v>47</v>
      </c>
      <c r="R57" s="4">
        <v>21</v>
      </c>
      <c r="S57" s="4">
        <v>26</v>
      </c>
      <c r="T57" s="4">
        <v>55</v>
      </c>
      <c r="U57" s="4">
        <v>7</v>
      </c>
      <c r="V57" s="4">
        <f t="shared" si="1"/>
        <v>2142</v>
      </c>
      <c r="W57" s="6">
        <f>V57/W82</f>
        <v>4.0293605318304435E-3</v>
      </c>
    </row>
    <row r="58" spans="1:23" x14ac:dyDescent="0.25">
      <c r="A58">
        <v>56</v>
      </c>
      <c r="B58" s="3" t="s">
        <v>56</v>
      </c>
      <c r="C58" s="4" t="s">
        <v>152</v>
      </c>
      <c r="D58" s="4" t="s">
        <v>105</v>
      </c>
      <c r="E58" s="4">
        <v>22</v>
      </c>
      <c r="F58" s="4">
        <v>56</v>
      </c>
      <c r="G58" s="4">
        <v>749</v>
      </c>
      <c r="H58" s="4">
        <v>218</v>
      </c>
      <c r="I58" s="4">
        <v>59</v>
      </c>
      <c r="J58" s="4">
        <v>57</v>
      </c>
      <c r="K58" s="4">
        <v>71</v>
      </c>
      <c r="L58" s="4">
        <v>10</v>
      </c>
      <c r="M58" s="4">
        <v>109</v>
      </c>
      <c r="N58" s="4">
        <v>35</v>
      </c>
      <c r="O58" s="4">
        <v>132</v>
      </c>
      <c r="P58" s="4">
        <v>143</v>
      </c>
      <c r="Q58" s="4">
        <v>236</v>
      </c>
      <c r="R58" s="4">
        <v>48</v>
      </c>
      <c r="S58" s="4">
        <v>64</v>
      </c>
      <c r="T58" s="4">
        <v>23</v>
      </c>
      <c r="U58" s="4">
        <v>17</v>
      </c>
      <c r="V58" s="4">
        <f t="shared" si="1"/>
        <v>2049</v>
      </c>
      <c r="W58" s="6">
        <f>V58/W82</f>
        <v>3.8544163070590937E-3</v>
      </c>
    </row>
    <row r="59" spans="1:23" x14ac:dyDescent="0.25">
      <c r="A59">
        <v>57</v>
      </c>
      <c r="B59" s="3" t="s">
        <v>57</v>
      </c>
      <c r="C59" s="4" t="s">
        <v>159</v>
      </c>
      <c r="D59" s="4" t="s">
        <v>178</v>
      </c>
      <c r="E59" s="4">
        <v>25</v>
      </c>
      <c r="F59" s="4">
        <v>46</v>
      </c>
      <c r="G59" s="4">
        <v>1214</v>
      </c>
      <c r="H59" s="4">
        <v>39</v>
      </c>
      <c r="I59" s="4">
        <v>64</v>
      </c>
      <c r="J59" s="4">
        <v>11</v>
      </c>
      <c r="K59" s="4">
        <v>49</v>
      </c>
      <c r="L59" s="4">
        <v>23</v>
      </c>
      <c r="M59" s="4">
        <v>36</v>
      </c>
      <c r="N59" s="4">
        <v>26</v>
      </c>
      <c r="O59" s="4">
        <v>61</v>
      </c>
      <c r="P59" s="4">
        <v>19</v>
      </c>
      <c r="Q59" s="4">
        <v>62</v>
      </c>
      <c r="R59" s="4">
        <v>23</v>
      </c>
      <c r="S59" s="4">
        <v>37</v>
      </c>
      <c r="T59" s="4">
        <v>13</v>
      </c>
      <c r="U59" s="4">
        <v>8</v>
      </c>
      <c r="V59" s="4">
        <f t="shared" si="1"/>
        <v>1756</v>
      </c>
      <c r="W59" s="6">
        <f>V59/W82</f>
        <v>3.3032479429945184E-3</v>
      </c>
    </row>
    <row r="60" spans="1:23" x14ac:dyDescent="0.25">
      <c r="A60">
        <v>58</v>
      </c>
      <c r="B60" s="3" t="s">
        <v>58</v>
      </c>
      <c r="C60" s="4" t="s">
        <v>160</v>
      </c>
      <c r="D60" s="4" t="s">
        <v>178</v>
      </c>
      <c r="E60" s="4">
        <v>40</v>
      </c>
      <c r="F60" s="4">
        <v>33</v>
      </c>
      <c r="G60" s="4">
        <v>424</v>
      </c>
      <c r="H60" s="4">
        <v>104</v>
      </c>
      <c r="I60" s="4">
        <v>74</v>
      </c>
      <c r="J60" s="4">
        <v>23</v>
      </c>
      <c r="K60" s="4">
        <v>302</v>
      </c>
      <c r="L60" s="4">
        <v>64</v>
      </c>
      <c r="M60" s="4">
        <v>128</v>
      </c>
      <c r="N60" s="4">
        <v>71</v>
      </c>
      <c r="O60" s="4">
        <v>129</v>
      </c>
      <c r="P60" s="4">
        <v>62</v>
      </c>
      <c r="Q60" s="4">
        <v>128</v>
      </c>
      <c r="R60" s="4">
        <v>35</v>
      </c>
      <c r="S60" s="4">
        <v>64</v>
      </c>
      <c r="T60" s="4">
        <v>52</v>
      </c>
      <c r="U60" s="4">
        <v>21</v>
      </c>
      <c r="V60" s="4">
        <f t="shared" si="1"/>
        <v>1754</v>
      </c>
      <c r="W60" s="6">
        <f>V60/W82</f>
        <v>3.2994857016015863E-3</v>
      </c>
    </row>
    <row r="61" spans="1:23" x14ac:dyDescent="0.25">
      <c r="A61">
        <v>59</v>
      </c>
      <c r="B61" s="3" t="s">
        <v>59</v>
      </c>
      <c r="C61" s="4" t="s">
        <v>162</v>
      </c>
      <c r="D61" s="4" t="s">
        <v>178</v>
      </c>
      <c r="E61" s="4">
        <v>15</v>
      </c>
      <c r="F61" s="4">
        <v>20</v>
      </c>
      <c r="G61" s="4">
        <v>1175</v>
      </c>
      <c r="H61" s="4">
        <v>90</v>
      </c>
      <c r="I61" s="4">
        <v>92</v>
      </c>
      <c r="J61" s="4">
        <v>11</v>
      </c>
      <c r="K61" s="4">
        <v>46</v>
      </c>
      <c r="L61" s="4">
        <v>85</v>
      </c>
      <c r="M61" s="4">
        <v>46</v>
      </c>
      <c r="N61" s="4">
        <v>14</v>
      </c>
      <c r="O61" s="4">
        <v>43</v>
      </c>
      <c r="P61" s="4">
        <v>26</v>
      </c>
      <c r="Q61" s="4">
        <v>46</v>
      </c>
      <c r="R61" s="4">
        <v>6</v>
      </c>
      <c r="S61" s="4">
        <v>14</v>
      </c>
      <c r="T61" s="4">
        <v>7</v>
      </c>
      <c r="U61" s="4">
        <v>7</v>
      </c>
      <c r="V61" s="4">
        <f t="shared" si="1"/>
        <v>1743</v>
      </c>
      <c r="W61" s="6">
        <f>V61/W82</f>
        <v>3.2787933739404588E-3</v>
      </c>
    </row>
    <row r="62" spans="1:23" x14ac:dyDescent="0.25">
      <c r="A62">
        <v>60</v>
      </c>
      <c r="B62" s="3" t="s">
        <v>60</v>
      </c>
      <c r="C62" s="4" t="s">
        <v>146</v>
      </c>
      <c r="D62" s="4" t="s">
        <v>105</v>
      </c>
      <c r="E62" s="4">
        <v>16</v>
      </c>
      <c r="F62" s="4">
        <v>103</v>
      </c>
      <c r="G62" s="4">
        <v>734</v>
      </c>
      <c r="H62" s="4">
        <v>136</v>
      </c>
      <c r="I62" s="4">
        <v>43</v>
      </c>
      <c r="J62" s="4">
        <v>29</v>
      </c>
      <c r="K62" s="4">
        <v>88</v>
      </c>
      <c r="L62" s="4">
        <v>12</v>
      </c>
      <c r="M62" s="4">
        <v>80</v>
      </c>
      <c r="N62" s="4">
        <v>15</v>
      </c>
      <c r="O62" s="4">
        <v>69</v>
      </c>
      <c r="P62" s="4">
        <v>65</v>
      </c>
      <c r="Q62" s="4">
        <v>126</v>
      </c>
      <c r="R62" s="4">
        <v>45</v>
      </c>
      <c r="S62" s="4">
        <v>83</v>
      </c>
      <c r="T62" s="4">
        <v>8</v>
      </c>
      <c r="U62" s="4">
        <v>6</v>
      </c>
      <c r="V62" s="4">
        <f t="shared" si="1"/>
        <v>1658</v>
      </c>
      <c r="W62" s="6">
        <f>V62/W82</f>
        <v>3.1188981147408381E-3</v>
      </c>
    </row>
    <row r="63" spans="1:23" x14ac:dyDescent="0.25">
      <c r="A63">
        <v>61</v>
      </c>
      <c r="B63" s="3" t="s">
        <v>61</v>
      </c>
      <c r="C63" s="4" t="s">
        <v>163</v>
      </c>
      <c r="D63" s="4" t="s">
        <v>178</v>
      </c>
      <c r="E63" s="4">
        <v>19</v>
      </c>
      <c r="F63" s="4">
        <v>37</v>
      </c>
      <c r="G63" s="4">
        <v>1036</v>
      </c>
      <c r="H63" s="4">
        <v>84</v>
      </c>
      <c r="I63" s="4">
        <v>72</v>
      </c>
      <c r="J63" s="4">
        <v>12</v>
      </c>
      <c r="K63" s="4">
        <v>1</v>
      </c>
      <c r="L63" s="4">
        <v>8</v>
      </c>
      <c r="M63" s="4">
        <v>37</v>
      </c>
      <c r="N63" s="4">
        <v>9</v>
      </c>
      <c r="O63" s="4">
        <v>31</v>
      </c>
      <c r="P63" s="4">
        <v>13</v>
      </c>
      <c r="Q63" s="4">
        <v>37</v>
      </c>
      <c r="R63" s="4">
        <v>38</v>
      </c>
      <c r="S63" s="4">
        <v>18</v>
      </c>
      <c r="T63" s="4">
        <v>9</v>
      </c>
      <c r="U63" s="4">
        <v>8</v>
      </c>
      <c r="V63" s="4">
        <f t="shared" si="1"/>
        <v>1469</v>
      </c>
      <c r="W63" s="6">
        <f>V63/W82</f>
        <v>2.7633663031087401E-3</v>
      </c>
    </row>
    <row r="64" spans="1:23" x14ac:dyDescent="0.25">
      <c r="A64">
        <v>62</v>
      </c>
      <c r="B64" s="3" t="s">
        <v>62</v>
      </c>
      <c r="C64" s="4" t="s">
        <v>164</v>
      </c>
      <c r="D64" s="4" t="s">
        <v>178</v>
      </c>
      <c r="E64" s="4">
        <v>47</v>
      </c>
      <c r="F64" s="4">
        <v>37</v>
      </c>
      <c r="G64" s="4">
        <v>397</v>
      </c>
      <c r="H64" s="4">
        <v>72</v>
      </c>
      <c r="I64" s="4">
        <v>113</v>
      </c>
      <c r="J64" s="4">
        <v>12</v>
      </c>
      <c r="K64" s="4">
        <v>126</v>
      </c>
      <c r="L64" s="4">
        <v>33</v>
      </c>
      <c r="M64" s="4">
        <v>87</v>
      </c>
      <c r="N64" s="4">
        <v>45</v>
      </c>
      <c r="O64" s="4">
        <v>84</v>
      </c>
      <c r="P64" s="4">
        <v>35</v>
      </c>
      <c r="Q64" s="4">
        <v>71</v>
      </c>
      <c r="R64" s="4">
        <v>22</v>
      </c>
      <c r="S64" s="4">
        <v>29</v>
      </c>
      <c r="T64" s="4">
        <v>39</v>
      </c>
      <c r="U64" s="4">
        <v>20</v>
      </c>
      <c r="V64" s="4">
        <f t="shared" si="1"/>
        <v>1269</v>
      </c>
      <c r="W64" s="6">
        <f>V64/W82</f>
        <v>2.3871421638155146E-3</v>
      </c>
    </row>
    <row r="65" spans="1:23" x14ac:dyDescent="0.25">
      <c r="A65">
        <v>63</v>
      </c>
      <c r="B65" s="3" t="s">
        <v>63</v>
      </c>
      <c r="C65" s="4" t="s">
        <v>168</v>
      </c>
      <c r="D65" s="4" t="s">
        <v>178</v>
      </c>
      <c r="E65" s="4">
        <v>3</v>
      </c>
      <c r="F65" s="4">
        <v>11</v>
      </c>
      <c r="G65" s="4">
        <v>955</v>
      </c>
      <c r="H65" s="4">
        <v>45</v>
      </c>
      <c r="I65" s="4">
        <v>44</v>
      </c>
      <c r="J65" s="4">
        <v>3</v>
      </c>
      <c r="K65" s="4">
        <v>9</v>
      </c>
      <c r="L65" s="4">
        <v>12</v>
      </c>
      <c r="M65" s="4">
        <v>15</v>
      </c>
      <c r="N65" s="4">
        <v>5</v>
      </c>
      <c r="O65" s="4">
        <v>14</v>
      </c>
      <c r="P65" s="4">
        <v>17</v>
      </c>
      <c r="Q65" s="4">
        <v>30</v>
      </c>
      <c r="R65" s="4">
        <v>10</v>
      </c>
      <c r="S65" s="4">
        <v>22</v>
      </c>
      <c r="T65" s="4">
        <v>8</v>
      </c>
      <c r="U65" s="4">
        <v>1</v>
      </c>
      <c r="V65" s="4">
        <f t="shared" si="1"/>
        <v>1204</v>
      </c>
      <c r="W65" s="6">
        <f>V65/W82</f>
        <v>2.2648693185452163E-3</v>
      </c>
    </row>
    <row r="66" spans="1:23" x14ac:dyDescent="0.25">
      <c r="A66">
        <v>64</v>
      </c>
      <c r="B66" s="3" t="s">
        <v>64</v>
      </c>
      <c r="C66" s="4" t="s">
        <v>169</v>
      </c>
      <c r="D66" s="4" t="s">
        <v>178</v>
      </c>
      <c r="E66" s="4">
        <v>17</v>
      </c>
      <c r="F66" s="4">
        <v>25</v>
      </c>
      <c r="G66" s="4">
        <v>482</v>
      </c>
      <c r="H66" s="4">
        <v>99</v>
      </c>
      <c r="I66" s="4">
        <v>63</v>
      </c>
      <c r="J66" s="4">
        <v>11</v>
      </c>
      <c r="K66" s="4">
        <v>5</v>
      </c>
      <c r="L66" s="4">
        <v>5</v>
      </c>
      <c r="M66" s="4">
        <v>36</v>
      </c>
      <c r="N66" s="4">
        <v>19</v>
      </c>
      <c r="O66" s="4">
        <v>38</v>
      </c>
      <c r="P66" s="4">
        <v>16</v>
      </c>
      <c r="Q66" s="4">
        <v>28</v>
      </c>
      <c r="R66" s="4">
        <v>18</v>
      </c>
      <c r="S66" s="4">
        <v>13</v>
      </c>
      <c r="T66" s="4">
        <v>12</v>
      </c>
      <c r="U66" s="4">
        <v>1</v>
      </c>
      <c r="V66" s="4">
        <f t="shared" si="1"/>
        <v>888</v>
      </c>
      <c r="W66" s="6">
        <f>V66/W82</f>
        <v>1.6704351784619204E-3</v>
      </c>
    </row>
    <row r="67" spans="1:23" x14ac:dyDescent="0.25">
      <c r="A67">
        <v>65</v>
      </c>
      <c r="B67" s="3" t="s">
        <v>65</v>
      </c>
      <c r="C67" s="4" t="s">
        <v>170</v>
      </c>
      <c r="D67" s="4" t="s">
        <v>178</v>
      </c>
      <c r="E67" s="4">
        <v>13</v>
      </c>
      <c r="F67" s="4">
        <v>8</v>
      </c>
      <c r="G67" s="4">
        <v>363</v>
      </c>
      <c r="H67" s="4">
        <v>137</v>
      </c>
      <c r="I67" s="4">
        <v>47</v>
      </c>
      <c r="J67" s="4">
        <v>4</v>
      </c>
      <c r="K67" s="4">
        <v>45</v>
      </c>
      <c r="L67" s="4">
        <v>25</v>
      </c>
      <c r="M67" s="4">
        <v>35</v>
      </c>
      <c r="N67" s="4">
        <v>41</v>
      </c>
      <c r="O67" s="4">
        <v>73</v>
      </c>
      <c r="P67" s="4">
        <v>6</v>
      </c>
      <c r="Q67" s="4">
        <v>27</v>
      </c>
      <c r="R67" s="4">
        <v>10</v>
      </c>
      <c r="S67" s="4">
        <v>6</v>
      </c>
      <c r="T67" s="4">
        <v>21</v>
      </c>
      <c r="U67" s="4">
        <v>21</v>
      </c>
      <c r="V67" s="4">
        <f t="shared" ref="V67:V80" si="2">SUM(E67,F67,G67,H67,I67,J67,K67,L67,M67,N67,O67,P67,Q67,R67,S67,T67,U67)</f>
        <v>882</v>
      </c>
      <c r="W67" s="6">
        <f>V67/W82</f>
        <v>1.6591484542831238E-3</v>
      </c>
    </row>
    <row r="68" spans="1:23" x14ac:dyDescent="0.25">
      <c r="A68">
        <v>66</v>
      </c>
      <c r="B68" s="3" t="s">
        <v>66</v>
      </c>
      <c r="C68" s="4" t="s">
        <v>171</v>
      </c>
      <c r="D68" s="4" t="s">
        <v>178</v>
      </c>
      <c r="E68" s="4">
        <v>14</v>
      </c>
      <c r="F68" s="4">
        <v>15</v>
      </c>
      <c r="G68" s="4">
        <v>135</v>
      </c>
      <c r="H68" s="4">
        <v>34</v>
      </c>
      <c r="I68" s="4">
        <v>11</v>
      </c>
      <c r="J68" s="4">
        <v>3</v>
      </c>
      <c r="K68" s="4">
        <v>97</v>
      </c>
      <c r="L68" s="4">
        <v>3</v>
      </c>
      <c r="M68" s="4">
        <v>86</v>
      </c>
      <c r="N68" s="4">
        <v>6</v>
      </c>
      <c r="O68" s="4">
        <v>87</v>
      </c>
      <c r="P68" s="4">
        <v>138</v>
      </c>
      <c r="Q68" s="4">
        <v>37</v>
      </c>
      <c r="R68" s="4">
        <v>7</v>
      </c>
      <c r="S68" s="4">
        <v>9</v>
      </c>
      <c r="T68" s="4">
        <v>0</v>
      </c>
      <c r="U68" s="4">
        <v>2</v>
      </c>
      <c r="V68" s="4">
        <f t="shared" si="2"/>
        <v>684</v>
      </c>
      <c r="W68" s="6">
        <f>V68/W82</f>
        <v>1.2866865563828306E-3</v>
      </c>
    </row>
    <row r="69" spans="1:23" x14ac:dyDescent="0.25">
      <c r="A69">
        <v>67</v>
      </c>
      <c r="B69" s="3" t="s">
        <v>67</v>
      </c>
      <c r="C69" s="4" t="s">
        <v>172</v>
      </c>
      <c r="D69" s="4" t="s">
        <v>178</v>
      </c>
      <c r="E69" s="4">
        <v>5</v>
      </c>
      <c r="F69" s="4">
        <v>7</v>
      </c>
      <c r="G69" s="4">
        <v>462</v>
      </c>
      <c r="H69" s="4">
        <v>78</v>
      </c>
      <c r="I69" s="4">
        <v>36</v>
      </c>
      <c r="J69" s="4">
        <v>3</v>
      </c>
      <c r="K69" s="4">
        <v>1</v>
      </c>
      <c r="L69" s="4">
        <v>3</v>
      </c>
      <c r="M69" s="4">
        <v>15</v>
      </c>
      <c r="N69" s="4">
        <v>12</v>
      </c>
      <c r="O69" s="4">
        <v>15</v>
      </c>
      <c r="P69" s="4">
        <v>4</v>
      </c>
      <c r="Q69" s="4">
        <v>9</v>
      </c>
      <c r="R69" s="4">
        <v>7</v>
      </c>
      <c r="S69" s="4">
        <v>9</v>
      </c>
      <c r="T69" s="4">
        <v>13</v>
      </c>
      <c r="U69" s="4">
        <v>1</v>
      </c>
      <c r="V69" s="4">
        <f t="shared" si="2"/>
        <v>680</v>
      </c>
      <c r="W69" s="6">
        <f>V69/W82</f>
        <v>1.2791620735969661E-3</v>
      </c>
    </row>
    <row r="70" spans="1:23" x14ac:dyDescent="0.25">
      <c r="A70">
        <v>68</v>
      </c>
      <c r="B70" s="3" t="s">
        <v>68</v>
      </c>
      <c r="C70" s="4" t="s">
        <v>165</v>
      </c>
      <c r="D70" s="4" t="s">
        <v>178</v>
      </c>
      <c r="E70" s="4">
        <v>54</v>
      </c>
      <c r="F70" s="4">
        <v>6</v>
      </c>
      <c r="G70" s="4">
        <v>59</v>
      </c>
      <c r="H70" s="4">
        <v>20</v>
      </c>
      <c r="I70" s="4">
        <v>51</v>
      </c>
      <c r="J70" s="4">
        <v>4</v>
      </c>
      <c r="K70" s="4">
        <v>13</v>
      </c>
      <c r="L70" s="4">
        <v>47</v>
      </c>
      <c r="M70" s="4">
        <v>127</v>
      </c>
      <c r="N70" s="4">
        <v>64</v>
      </c>
      <c r="O70" s="4">
        <v>36</v>
      </c>
      <c r="P70" s="4">
        <v>19</v>
      </c>
      <c r="Q70" s="4">
        <v>20</v>
      </c>
      <c r="R70" s="4">
        <v>9</v>
      </c>
      <c r="S70" s="4">
        <v>12</v>
      </c>
      <c r="T70" s="4">
        <v>22</v>
      </c>
      <c r="U70" s="4">
        <v>27</v>
      </c>
      <c r="V70" s="4">
        <f t="shared" si="2"/>
        <v>590</v>
      </c>
      <c r="W70" s="6">
        <f>V70/W82</f>
        <v>1.1098612109150148E-3</v>
      </c>
    </row>
    <row r="71" spans="1:23" x14ac:dyDescent="0.25">
      <c r="A71">
        <v>69</v>
      </c>
      <c r="B71" s="3" t="s">
        <v>69</v>
      </c>
      <c r="C71" s="4" t="s">
        <v>174</v>
      </c>
      <c r="D71" s="4" t="s">
        <v>178</v>
      </c>
      <c r="E71" s="4">
        <v>0</v>
      </c>
      <c r="F71" s="4">
        <v>7</v>
      </c>
      <c r="G71" s="4">
        <v>409</v>
      </c>
      <c r="H71" s="4">
        <v>18</v>
      </c>
      <c r="I71" s="4">
        <v>20</v>
      </c>
      <c r="J71" s="4">
        <v>0</v>
      </c>
      <c r="K71" s="4">
        <v>0</v>
      </c>
      <c r="L71" s="4">
        <v>0</v>
      </c>
      <c r="M71" s="4">
        <v>2</v>
      </c>
      <c r="N71" s="4">
        <v>3</v>
      </c>
      <c r="O71" s="4">
        <v>4</v>
      </c>
      <c r="P71" s="4">
        <v>0</v>
      </c>
      <c r="Q71" s="4">
        <v>1</v>
      </c>
      <c r="R71" s="4">
        <v>0</v>
      </c>
      <c r="S71" s="4">
        <v>1</v>
      </c>
      <c r="T71" s="4">
        <v>2</v>
      </c>
      <c r="U71" s="4">
        <v>0</v>
      </c>
      <c r="V71" s="4">
        <f t="shared" si="2"/>
        <v>467</v>
      </c>
      <c r="W71" s="6">
        <f>V71/W82</f>
        <v>8.7848336524968119E-4</v>
      </c>
    </row>
    <row r="72" spans="1:23" x14ac:dyDescent="0.25">
      <c r="A72">
        <v>70</v>
      </c>
      <c r="B72" s="3" t="s">
        <v>70</v>
      </c>
      <c r="C72" s="4" t="s">
        <v>127</v>
      </c>
      <c r="D72" s="4" t="s">
        <v>178</v>
      </c>
      <c r="E72" s="4">
        <v>4</v>
      </c>
      <c r="F72" s="4">
        <v>9</v>
      </c>
      <c r="G72" s="4">
        <v>303</v>
      </c>
      <c r="H72" s="4">
        <v>19</v>
      </c>
      <c r="I72" s="4">
        <v>9</v>
      </c>
      <c r="J72" s="4">
        <v>11</v>
      </c>
      <c r="K72" s="4">
        <v>12</v>
      </c>
      <c r="L72" s="4">
        <v>5</v>
      </c>
      <c r="M72" s="4">
        <v>8</v>
      </c>
      <c r="N72" s="4">
        <v>8</v>
      </c>
      <c r="O72" s="4">
        <v>29</v>
      </c>
      <c r="P72" s="4">
        <v>5</v>
      </c>
      <c r="Q72" s="4">
        <v>16</v>
      </c>
      <c r="R72" s="4">
        <v>6</v>
      </c>
      <c r="S72" s="4">
        <v>5</v>
      </c>
      <c r="T72" s="4">
        <v>1</v>
      </c>
      <c r="U72" s="4">
        <v>0</v>
      </c>
      <c r="V72" s="4">
        <f t="shared" si="2"/>
        <v>450</v>
      </c>
      <c r="W72" s="6">
        <f>V72/W82</f>
        <v>8.4650431340975701E-4</v>
      </c>
    </row>
    <row r="73" spans="1:23" x14ac:dyDescent="0.25">
      <c r="A73">
        <v>71</v>
      </c>
      <c r="B73" s="3" t="s">
        <v>71</v>
      </c>
      <c r="C73" s="4" t="s">
        <v>161</v>
      </c>
      <c r="D73" s="4" t="s">
        <v>178</v>
      </c>
      <c r="E73" s="4">
        <v>1</v>
      </c>
      <c r="F73" s="4">
        <v>7</v>
      </c>
      <c r="G73" s="4">
        <v>214</v>
      </c>
      <c r="H73" s="4">
        <v>40</v>
      </c>
      <c r="I73" s="4">
        <v>36</v>
      </c>
      <c r="J73" s="4">
        <v>0</v>
      </c>
      <c r="K73" s="4">
        <v>0</v>
      </c>
      <c r="L73" s="4">
        <v>2</v>
      </c>
      <c r="M73" s="4">
        <v>4</v>
      </c>
      <c r="N73" s="4">
        <v>5</v>
      </c>
      <c r="O73" s="4">
        <v>12</v>
      </c>
      <c r="P73" s="4">
        <v>3</v>
      </c>
      <c r="Q73" s="4">
        <v>5</v>
      </c>
      <c r="R73" s="4">
        <v>3</v>
      </c>
      <c r="S73" s="4">
        <v>3</v>
      </c>
      <c r="T73" s="4">
        <v>18</v>
      </c>
      <c r="U73" s="4">
        <v>1</v>
      </c>
      <c r="V73" s="4">
        <f t="shared" si="2"/>
        <v>354</v>
      </c>
      <c r="W73" s="6">
        <f>V73/W82</f>
        <v>6.6591672654900879E-4</v>
      </c>
    </row>
    <row r="74" spans="1:23" x14ac:dyDescent="0.25">
      <c r="A74">
        <v>72</v>
      </c>
      <c r="B74" s="3" t="s">
        <v>72</v>
      </c>
      <c r="C74" s="4" t="s">
        <v>175</v>
      </c>
      <c r="D74" s="4" t="s">
        <v>178</v>
      </c>
      <c r="E74" s="4">
        <v>1</v>
      </c>
      <c r="F74" s="4">
        <v>13</v>
      </c>
      <c r="G74" s="4">
        <v>137</v>
      </c>
      <c r="H74" s="4">
        <v>11</v>
      </c>
      <c r="I74" s="4">
        <v>15</v>
      </c>
      <c r="J74" s="4">
        <v>1</v>
      </c>
      <c r="K74" s="4">
        <v>13</v>
      </c>
      <c r="L74" s="4">
        <v>2</v>
      </c>
      <c r="M74" s="4">
        <v>7</v>
      </c>
      <c r="N74" s="4">
        <v>0</v>
      </c>
      <c r="O74" s="4">
        <v>9</v>
      </c>
      <c r="P74" s="4">
        <v>4</v>
      </c>
      <c r="Q74" s="4">
        <v>18</v>
      </c>
      <c r="R74" s="4">
        <v>2</v>
      </c>
      <c r="S74" s="4">
        <v>9</v>
      </c>
      <c r="T74" s="4">
        <v>1</v>
      </c>
      <c r="U74" s="4">
        <v>0</v>
      </c>
      <c r="V74" s="4">
        <f t="shared" si="2"/>
        <v>243</v>
      </c>
      <c r="W74" s="6">
        <f>V74/W82</f>
        <v>4.5711232924126877E-4</v>
      </c>
    </row>
    <row r="75" spans="1:23" x14ac:dyDescent="0.25">
      <c r="A75">
        <v>73</v>
      </c>
      <c r="B75" s="3" t="s">
        <v>73</v>
      </c>
      <c r="C75" s="4" t="s">
        <v>173</v>
      </c>
      <c r="D75" s="4" t="s">
        <v>178</v>
      </c>
      <c r="E75" s="4">
        <v>0</v>
      </c>
      <c r="F75" s="4">
        <v>1</v>
      </c>
      <c r="G75" s="4">
        <v>75</v>
      </c>
      <c r="H75" s="4">
        <v>62</v>
      </c>
      <c r="I75" s="4">
        <v>13</v>
      </c>
      <c r="J75" s="4">
        <v>0</v>
      </c>
      <c r="K75" s="4">
        <v>5</v>
      </c>
      <c r="L75" s="4">
        <v>5</v>
      </c>
      <c r="M75" s="4">
        <v>20</v>
      </c>
      <c r="N75" s="4">
        <v>11</v>
      </c>
      <c r="O75" s="4">
        <v>14</v>
      </c>
      <c r="P75" s="4">
        <v>4</v>
      </c>
      <c r="Q75" s="4">
        <v>6</v>
      </c>
      <c r="R75" s="4">
        <v>2</v>
      </c>
      <c r="S75" s="4">
        <v>3</v>
      </c>
      <c r="T75" s="4">
        <v>7</v>
      </c>
      <c r="U75" s="4">
        <v>2</v>
      </c>
      <c r="V75" s="4">
        <f t="shared" si="2"/>
        <v>230</v>
      </c>
      <c r="W75" s="6">
        <f>V75/W82</f>
        <v>4.3265776018720911E-4</v>
      </c>
    </row>
    <row r="76" spans="1:23" x14ac:dyDescent="0.25">
      <c r="A76">
        <v>74</v>
      </c>
      <c r="B76" s="3" t="s">
        <v>74</v>
      </c>
      <c r="C76" s="4" t="s">
        <v>166</v>
      </c>
      <c r="D76" s="4" t="s">
        <v>178</v>
      </c>
      <c r="E76" s="4">
        <v>24</v>
      </c>
      <c r="F76" s="4">
        <v>1</v>
      </c>
      <c r="G76" s="4">
        <v>21</v>
      </c>
      <c r="H76" s="4">
        <v>6</v>
      </c>
      <c r="I76" s="4">
        <v>14</v>
      </c>
      <c r="J76" s="4">
        <v>1</v>
      </c>
      <c r="K76" s="4">
        <v>7</v>
      </c>
      <c r="L76" s="4">
        <v>34</v>
      </c>
      <c r="M76" s="4">
        <v>31</v>
      </c>
      <c r="N76" s="4">
        <v>30</v>
      </c>
      <c r="O76" s="4">
        <v>5</v>
      </c>
      <c r="P76" s="4">
        <v>1</v>
      </c>
      <c r="Q76" s="4">
        <v>1</v>
      </c>
      <c r="R76" s="4">
        <v>0</v>
      </c>
      <c r="S76" s="4"/>
      <c r="T76" s="4">
        <v>3</v>
      </c>
      <c r="U76" s="4">
        <v>20</v>
      </c>
      <c r="V76" s="4">
        <f t="shared" si="2"/>
        <v>199</v>
      </c>
      <c r="W76" s="6">
        <f>V76/W82</f>
        <v>3.7434301859675919E-4</v>
      </c>
    </row>
    <row r="77" spans="1:23" x14ac:dyDescent="0.25">
      <c r="A77">
        <v>75</v>
      </c>
      <c r="B77" s="3" t="s">
        <v>75</v>
      </c>
      <c r="C77" s="4" t="s">
        <v>167</v>
      </c>
      <c r="D77" s="4" t="s">
        <v>178</v>
      </c>
      <c r="E77" s="4">
        <v>21</v>
      </c>
      <c r="F77" s="4">
        <v>6</v>
      </c>
      <c r="G77" s="4">
        <v>26</v>
      </c>
      <c r="H77" s="4">
        <v>20</v>
      </c>
      <c r="I77" s="4">
        <v>21</v>
      </c>
      <c r="J77" s="4">
        <v>3</v>
      </c>
      <c r="K77" s="4">
        <v>2</v>
      </c>
      <c r="L77" s="4">
        <v>6</v>
      </c>
      <c r="M77" s="4">
        <v>45</v>
      </c>
      <c r="N77" s="4">
        <v>6</v>
      </c>
      <c r="O77" s="4">
        <v>14</v>
      </c>
      <c r="P77" s="4">
        <v>6</v>
      </c>
      <c r="Q77" s="4">
        <v>6</v>
      </c>
      <c r="R77" s="4">
        <v>5</v>
      </c>
      <c r="S77" s="4">
        <v>5</v>
      </c>
      <c r="T77" s="4">
        <v>3</v>
      </c>
      <c r="U77" s="4">
        <v>3</v>
      </c>
      <c r="V77" s="4">
        <f t="shared" si="2"/>
        <v>198</v>
      </c>
      <c r="W77" s="6">
        <f>V77/W82</f>
        <v>3.7246189790029306E-4</v>
      </c>
    </row>
    <row r="78" spans="1:23" x14ac:dyDescent="0.25">
      <c r="A78">
        <v>76</v>
      </c>
      <c r="B78" s="3" t="s">
        <v>76</v>
      </c>
      <c r="C78" s="4" t="s">
        <v>176</v>
      </c>
      <c r="D78" s="4" t="s">
        <v>178</v>
      </c>
      <c r="E78" s="4">
        <v>4</v>
      </c>
      <c r="F78" s="4">
        <v>5</v>
      </c>
      <c r="G78" s="4">
        <v>23</v>
      </c>
      <c r="H78" s="4">
        <v>12</v>
      </c>
      <c r="I78" s="4">
        <v>9</v>
      </c>
      <c r="J78" s="4">
        <v>2</v>
      </c>
      <c r="K78" s="4">
        <v>7</v>
      </c>
      <c r="L78" s="4">
        <v>0</v>
      </c>
      <c r="M78" s="4">
        <v>4</v>
      </c>
      <c r="N78" s="4">
        <v>1</v>
      </c>
      <c r="O78" s="4">
        <v>11</v>
      </c>
      <c r="P78" s="4">
        <v>3</v>
      </c>
      <c r="Q78" s="4">
        <v>13</v>
      </c>
      <c r="R78" s="4">
        <v>12</v>
      </c>
      <c r="S78" s="4">
        <v>12</v>
      </c>
      <c r="T78" s="4">
        <v>0</v>
      </c>
      <c r="U78" s="4">
        <v>0</v>
      </c>
      <c r="V78" s="4">
        <f t="shared" si="2"/>
        <v>118</v>
      </c>
      <c r="W78" s="6">
        <f>V78/W82</f>
        <v>2.2197224218300295E-4</v>
      </c>
    </row>
    <row r="79" spans="1:23" x14ac:dyDescent="0.25">
      <c r="A79">
        <v>77</v>
      </c>
      <c r="B79" s="3" t="s">
        <v>77</v>
      </c>
      <c r="C79" s="4" t="s">
        <v>101</v>
      </c>
      <c r="D79" s="4" t="s">
        <v>178</v>
      </c>
      <c r="E79" s="4">
        <v>1</v>
      </c>
      <c r="F79" s="4">
        <v>0</v>
      </c>
      <c r="G79" s="4">
        <v>41</v>
      </c>
      <c r="H79" s="4">
        <v>24</v>
      </c>
      <c r="I79" s="4">
        <v>4</v>
      </c>
      <c r="J79" s="4">
        <v>0</v>
      </c>
      <c r="K79" s="4">
        <v>1</v>
      </c>
      <c r="L79" s="4">
        <v>13</v>
      </c>
      <c r="M79" s="4">
        <v>2</v>
      </c>
      <c r="N79" s="4">
        <v>1</v>
      </c>
      <c r="O79" s="4">
        <v>4</v>
      </c>
      <c r="P79" s="4">
        <v>1</v>
      </c>
      <c r="Q79" s="4">
        <v>1</v>
      </c>
      <c r="R79" s="4">
        <v>0</v>
      </c>
      <c r="S79" s="4">
        <v>0</v>
      </c>
      <c r="T79" s="4">
        <v>0</v>
      </c>
      <c r="U79" s="4">
        <v>4</v>
      </c>
      <c r="V79" s="4">
        <f t="shared" si="2"/>
        <v>97</v>
      </c>
      <c r="W79" s="6">
        <f>V79/W82</f>
        <v>1.8246870755721429E-4</v>
      </c>
    </row>
    <row r="80" spans="1:23" x14ac:dyDescent="0.25">
      <c r="A80">
        <v>78</v>
      </c>
      <c r="B80" s="3" t="s">
        <v>78</v>
      </c>
      <c r="C80" s="4" t="s">
        <v>177</v>
      </c>
      <c r="D80" s="4" t="s">
        <v>178</v>
      </c>
      <c r="E80" s="4">
        <v>1</v>
      </c>
      <c r="F80" s="4">
        <v>5</v>
      </c>
      <c r="G80" s="4">
        <v>40</v>
      </c>
      <c r="H80" s="4">
        <v>10</v>
      </c>
      <c r="I80" s="4">
        <v>3</v>
      </c>
      <c r="J80" s="4">
        <v>0</v>
      </c>
      <c r="K80" s="4">
        <v>1</v>
      </c>
      <c r="L80" s="4">
        <v>2</v>
      </c>
      <c r="M80" s="4">
        <v>2</v>
      </c>
      <c r="N80" s="4">
        <v>4</v>
      </c>
      <c r="O80" s="4">
        <v>1</v>
      </c>
      <c r="P80" s="4">
        <v>4</v>
      </c>
      <c r="Q80" s="4">
        <v>4</v>
      </c>
      <c r="R80" s="4">
        <v>2</v>
      </c>
      <c r="S80" s="4">
        <v>4</v>
      </c>
      <c r="T80" s="4">
        <v>2</v>
      </c>
      <c r="U80" s="4">
        <v>1</v>
      </c>
      <c r="V80" s="4">
        <f t="shared" si="2"/>
        <v>86</v>
      </c>
      <c r="W80" s="6">
        <f>V80/W82</f>
        <v>1.617763798960869E-4</v>
      </c>
    </row>
    <row r="81" spans="5:23" x14ac:dyDescent="0.25">
      <c r="E81" s="1">
        <f t="shared" ref="E81:W81" si="3">SUM(E3:E80)</f>
        <v>5358</v>
      </c>
      <c r="F81" s="1">
        <f t="shared" si="3"/>
        <v>18567</v>
      </c>
      <c r="G81" s="1">
        <f t="shared" si="3"/>
        <v>249870</v>
      </c>
      <c r="H81" s="1">
        <f t="shared" si="3"/>
        <v>22639</v>
      </c>
      <c r="I81" s="1">
        <f t="shared" si="3"/>
        <v>16676</v>
      </c>
      <c r="J81" s="1">
        <f t="shared" si="3"/>
        <v>14837</v>
      </c>
      <c r="K81" s="1">
        <f t="shared" si="3"/>
        <v>22610</v>
      </c>
      <c r="L81" s="1">
        <f t="shared" si="3"/>
        <v>6055</v>
      </c>
      <c r="M81" s="1">
        <f t="shared" si="3"/>
        <v>16754</v>
      </c>
      <c r="N81" s="1">
        <f t="shared" si="3"/>
        <v>8457</v>
      </c>
      <c r="O81" s="1">
        <f t="shared" si="3"/>
        <v>28059</v>
      </c>
      <c r="P81" s="1">
        <f t="shared" si="3"/>
        <v>13644</v>
      </c>
      <c r="Q81" s="1">
        <f t="shared" si="3"/>
        <v>47215</v>
      </c>
      <c r="R81" s="1">
        <f t="shared" si="3"/>
        <v>24076</v>
      </c>
      <c r="S81" s="1">
        <f t="shared" si="3"/>
        <v>29856</v>
      </c>
      <c r="T81" s="1">
        <f t="shared" si="3"/>
        <v>4230</v>
      </c>
      <c r="U81" s="1">
        <f t="shared" si="3"/>
        <v>2695</v>
      </c>
      <c r="V81" s="1">
        <f t="shared" si="3"/>
        <v>531598</v>
      </c>
      <c r="W81" s="17">
        <f t="shared" si="3"/>
        <v>0.99999999999999956</v>
      </c>
    </row>
    <row r="82" spans="5:23" x14ac:dyDescent="0.25">
      <c r="G82" s="10"/>
      <c r="W82" s="7">
        <v>531598</v>
      </c>
    </row>
    <row r="83" spans="5:23" x14ac:dyDescent="0.25">
      <c r="G83" s="1">
        <v>249870</v>
      </c>
    </row>
    <row r="84" spans="5:23" x14ac:dyDescent="0.25">
      <c r="G84" s="9">
        <f>G3/G83</f>
        <v>0.12220754792492096</v>
      </c>
    </row>
  </sheetData>
  <autoFilter ref="B2:V80" xr:uid="{0F3129C1-15FA-4751-B98B-3622AE3EDA0A}"/>
  <mergeCells count="1">
    <mergeCell ref="E1:U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49872-8BF2-4B91-9F13-F97F06D06FF1}">
  <dimension ref="A1:Z52"/>
  <sheetViews>
    <sheetView topLeftCell="E1" zoomScale="80" zoomScaleNormal="80" workbookViewId="0">
      <selection activeCell="X30" sqref="X30"/>
    </sheetView>
  </sheetViews>
  <sheetFormatPr defaultRowHeight="15" x14ac:dyDescent="0.25"/>
  <cols>
    <col min="1" max="1" width="7" customWidth="1"/>
    <col min="2" max="2" width="57.28515625" customWidth="1"/>
    <col min="3" max="4" width="12.7109375" style="1" customWidth="1"/>
    <col min="5" max="5" width="21.28515625" style="1" customWidth="1"/>
    <col min="6" max="6" width="13.5703125" style="1" customWidth="1"/>
    <col min="7" max="7" width="13.140625" style="1" customWidth="1"/>
    <col min="8" max="15" width="12" style="1" bestFit="1" customWidth="1"/>
    <col min="16" max="23" width="13" style="1" bestFit="1" customWidth="1"/>
    <col min="24" max="24" width="12.7109375" style="1" bestFit="1" customWidth="1"/>
    <col min="25" max="25" width="18.85546875" customWidth="1"/>
  </cols>
  <sheetData>
    <row r="1" spans="1:26" x14ac:dyDescent="0.25">
      <c r="B1" s="5"/>
      <c r="C1" s="5"/>
      <c r="D1" s="5"/>
      <c r="E1" s="5"/>
      <c r="F1" s="5"/>
      <c r="G1" s="192" t="s">
        <v>98</v>
      </c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5"/>
    </row>
    <row r="2" spans="1:26" x14ac:dyDescent="0.25">
      <c r="B2" s="5" t="s">
        <v>79</v>
      </c>
      <c r="C2" s="5" t="s">
        <v>99</v>
      </c>
      <c r="D2" s="5" t="s">
        <v>201</v>
      </c>
      <c r="E2" s="5" t="s">
        <v>202</v>
      </c>
      <c r="F2" s="5" t="s">
        <v>80</v>
      </c>
      <c r="G2" s="35" t="s">
        <v>81</v>
      </c>
      <c r="H2" s="35" t="s">
        <v>82</v>
      </c>
      <c r="I2" s="32" t="s">
        <v>83</v>
      </c>
      <c r="J2" s="35" t="s">
        <v>84</v>
      </c>
      <c r="K2" s="35" t="s">
        <v>85</v>
      </c>
      <c r="L2" s="32" t="s">
        <v>86</v>
      </c>
      <c r="M2" s="29" t="s">
        <v>87</v>
      </c>
      <c r="N2" s="35" t="s">
        <v>88</v>
      </c>
      <c r="O2" s="35" t="s">
        <v>89</v>
      </c>
      <c r="P2" s="35" t="s">
        <v>90</v>
      </c>
      <c r="Q2" s="35" t="s">
        <v>91</v>
      </c>
      <c r="R2" s="35" t="s">
        <v>92</v>
      </c>
      <c r="S2" s="29" t="s">
        <v>93</v>
      </c>
      <c r="T2" s="29" t="s">
        <v>94</v>
      </c>
      <c r="U2" s="29" t="s">
        <v>95</v>
      </c>
      <c r="V2" s="35" t="s">
        <v>96</v>
      </c>
      <c r="W2" s="5" t="s">
        <v>97</v>
      </c>
      <c r="X2" s="5" t="s">
        <v>0</v>
      </c>
      <c r="Y2" s="27" t="s">
        <v>181</v>
      </c>
    </row>
    <row r="3" spans="1:26" x14ac:dyDescent="0.25">
      <c r="A3" s="11">
        <v>1</v>
      </c>
      <c r="B3" s="12" t="s">
        <v>1</v>
      </c>
      <c r="C3" s="13" t="s">
        <v>100</v>
      </c>
      <c r="D3" s="13" t="s">
        <v>203</v>
      </c>
      <c r="E3" s="13" t="s">
        <v>188</v>
      </c>
      <c r="F3" s="13" t="s">
        <v>105</v>
      </c>
      <c r="G3" s="13">
        <v>232</v>
      </c>
      <c r="H3" s="13">
        <v>872</v>
      </c>
      <c r="I3" s="49">
        <v>30536</v>
      </c>
      <c r="J3" s="13">
        <v>972</v>
      </c>
      <c r="K3" s="49">
        <v>1518</v>
      </c>
      <c r="L3" s="13">
        <v>746</v>
      </c>
      <c r="M3" s="13">
        <v>660</v>
      </c>
      <c r="N3" s="13">
        <v>277</v>
      </c>
      <c r="O3" s="13">
        <v>387</v>
      </c>
      <c r="P3" s="13">
        <v>482</v>
      </c>
      <c r="Q3" s="13">
        <v>713</v>
      </c>
      <c r="R3" s="13">
        <v>357</v>
      </c>
      <c r="S3" s="49">
        <v>2762</v>
      </c>
      <c r="T3" s="49">
        <v>1517</v>
      </c>
      <c r="U3" s="13">
        <v>1791</v>
      </c>
      <c r="V3" s="13">
        <v>223</v>
      </c>
      <c r="W3" s="13">
        <v>92</v>
      </c>
      <c r="X3" s="14">
        <f>SUM(G3,H3,I3,J3,K3,L3,M3,N3,O3,P3,Q3,R3,S3,T3,U3,V3,W3)</f>
        <v>44137</v>
      </c>
      <c r="Y3" s="23">
        <f>X3/Z27</f>
        <v>0.11930692400221654</v>
      </c>
      <c r="Z3" s="19"/>
    </row>
    <row r="4" spans="1:26" x14ac:dyDescent="0.25">
      <c r="A4" s="11">
        <v>2</v>
      </c>
      <c r="B4" s="12" t="s">
        <v>2</v>
      </c>
      <c r="C4" s="13" t="s">
        <v>106</v>
      </c>
      <c r="D4" s="13" t="s">
        <v>203</v>
      </c>
      <c r="E4" s="13" t="s">
        <v>188</v>
      </c>
      <c r="F4" s="13" t="s">
        <v>105</v>
      </c>
      <c r="G4" s="47">
        <v>373</v>
      </c>
      <c r="H4" s="47">
        <v>1131</v>
      </c>
      <c r="I4" s="45">
        <v>19534</v>
      </c>
      <c r="J4" s="13">
        <v>873</v>
      </c>
      <c r="K4" s="13">
        <v>1033</v>
      </c>
      <c r="L4" s="13">
        <v>604</v>
      </c>
      <c r="M4" s="13">
        <v>840</v>
      </c>
      <c r="N4" s="47">
        <v>299</v>
      </c>
      <c r="O4" s="13">
        <v>549</v>
      </c>
      <c r="P4" s="47">
        <v>601</v>
      </c>
      <c r="Q4" s="13">
        <v>1003</v>
      </c>
      <c r="R4" s="13">
        <v>540</v>
      </c>
      <c r="S4" s="13">
        <v>2684</v>
      </c>
      <c r="T4" s="13">
        <v>1077</v>
      </c>
      <c r="U4" s="47">
        <v>1902</v>
      </c>
      <c r="V4" s="13">
        <v>121</v>
      </c>
      <c r="W4" s="13">
        <v>78</v>
      </c>
      <c r="X4" s="13">
        <f t="shared" ref="X4:X27" si="0">SUM(G4,H4,I4,J4,K4,L4,M4,N4,O4,P4,Q4,R4,S4,T4,U4,V4,W4)</f>
        <v>33242</v>
      </c>
      <c r="Y4" s="24">
        <f>X4/Z27</f>
        <v>8.9856600305450812E-2</v>
      </c>
      <c r="Z4" s="25">
        <f>SUM(Y3:Y4)</f>
        <v>0.20916352430766735</v>
      </c>
    </row>
    <row r="5" spans="1:26" x14ac:dyDescent="0.25">
      <c r="A5" s="11">
        <v>3</v>
      </c>
      <c r="B5" s="12" t="s">
        <v>3</v>
      </c>
      <c r="C5" s="13" t="s">
        <v>101</v>
      </c>
      <c r="D5" s="13" t="s">
        <v>203</v>
      </c>
      <c r="E5" s="13" t="s">
        <v>189</v>
      </c>
      <c r="F5" s="13" t="s">
        <v>105</v>
      </c>
      <c r="G5" s="13">
        <v>286</v>
      </c>
      <c r="H5" s="13">
        <v>804</v>
      </c>
      <c r="I5" s="45">
        <v>10966</v>
      </c>
      <c r="J5" s="13">
        <v>996</v>
      </c>
      <c r="K5" s="13">
        <v>1036</v>
      </c>
      <c r="L5" s="13">
        <v>593</v>
      </c>
      <c r="M5" s="13">
        <v>633</v>
      </c>
      <c r="N5" s="13">
        <v>269</v>
      </c>
      <c r="O5" s="13">
        <v>740</v>
      </c>
      <c r="P5" s="13">
        <v>331</v>
      </c>
      <c r="Q5" s="13">
        <v>675</v>
      </c>
      <c r="R5" s="13">
        <v>324</v>
      </c>
      <c r="S5" s="13">
        <v>1709</v>
      </c>
      <c r="T5" s="13">
        <v>1027</v>
      </c>
      <c r="U5" s="13">
        <v>1528</v>
      </c>
      <c r="V5" s="13">
        <v>259</v>
      </c>
      <c r="W5" s="13">
        <v>172</v>
      </c>
      <c r="X5" s="13">
        <f t="shared" si="0"/>
        <v>22348</v>
      </c>
      <c r="Y5" s="22">
        <f>X5/Z27</f>
        <v>6.0408979713200611E-2</v>
      </c>
    </row>
    <row r="6" spans="1:26" x14ac:dyDescent="0.25">
      <c r="A6" s="11">
        <v>4</v>
      </c>
      <c r="B6" s="12" t="s">
        <v>4</v>
      </c>
      <c r="C6" s="13" t="s">
        <v>110</v>
      </c>
      <c r="D6" s="13" t="s">
        <v>203</v>
      </c>
      <c r="E6" s="13" t="s">
        <v>190</v>
      </c>
      <c r="F6" s="13" t="s">
        <v>105</v>
      </c>
      <c r="G6" s="13">
        <v>181</v>
      </c>
      <c r="H6" s="13">
        <v>625</v>
      </c>
      <c r="I6" s="45">
        <v>9782</v>
      </c>
      <c r="J6" s="47">
        <v>1258</v>
      </c>
      <c r="K6" s="13">
        <v>970</v>
      </c>
      <c r="L6" s="13">
        <v>703</v>
      </c>
      <c r="M6" s="13">
        <v>457</v>
      </c>
      <c r="N6" s="13">
        <v>127</v>
      </c>
      <c r="O6" s="13">
        <v>503</v>
      </c>
      <c r="P6" s="13">
        <v>437</v>
      </c>
      <c r="Q6" s="13">
        <v>1059</v>
      </c>
      <c r="R6" s="13">
        <v>405</v>
      </c>
      <c r="S6" s="13">
        <v>2263</v>
      </c>
      <c r="T6" s="13">
        <v>1074</v>
      </c>
      <c r="U6" s="13">
        <v>1103</v>
      </c>
      <c r="V6" s="47">
        <v>280</v>
      </c>
      <c r="W6" s="13">
        <v>90</v>
      </c>
      <c r="X6" s="13">
        <f t="shared" si="0"/>
        <v>21317</v>
      </c>
      <c r="Y6" s="22">
        <f>X6/Z27</f>
        <v>5.7622078957682898E-2</v>
      </c>
    </row>
    <row r="7" spans="1:26" x14ac:dyDescent="0.25">
      <c r="A7" s="11">
        <v>5</v>
      </c>
      <c r="B7" s="12" t="s">
        <v>5</v>
      </c>
      <c r="C7" s="13" t="s">
        <v>115</v>
      </c>
      <c r="D7" s="13" t="s">
        <v>203</v>
      </c>
      <c r="E7" s="13" t="s">
        <v>191</v>
      </c>
      <c r="F7" s="13" t="s">
        <v>105</v>
      </c>
      <c r="G7" s="13">
        <v>208</v>
      </c>
      <c r="H7" s="13">
        <v>367</v>
      </c>
      <c r="I7" s="45">
        <v>11843</v>
      </c>
      <c r="J7" s="13">
        <v>545</v>
      </c>
      <c r="K7" s="13">
        <v>649</v>
      </c>
      <c r="L7" s="13">
        <v>396</v>
      </c>
      <c r="M7" s="13">
        <v>383</v>
      </c>
      <c r="N7" s="13">
        <v>265</v>
      </c>
      <c r="O7" s="13">
        <v>340</v>
      </c>
      <c r="P7" s="13">
        <v>292</v>
      </c>
      <c r="Q7" s="13">
        <v>612</v>
      </c>
      <c r="R7" s="13">
        <v>233</v>
      </c>
      <c r="S7" s="13">
        <v>1836</v>
      </c>
      <c r="T7" s="13">
        <v>822</v>
      </c>
      <c r="U7" s="13">
        <v>1093</v>
      </c>
      <c r="V7" s="13">
        <v>124</v>
      </c>
      <c r="W7" s="13">
        <v>115</v>
      </c>
      <c r="X7" s="13">
        <f t="shared" si="0"/>
        <v>20123</v>
      </c>
      <c r="Y7" s="22">
        <f>X7/Z27</f>
        <v>5.4394572166132804E-2</v>
      </c>
    </row>
    <row r="8" spans="1:26" x14ac:dyDescent="0.25">
      <c r="A8" s="11">
        <v>6</v>
      </c>
      <c r="B8" s="12" t="s">
        <v>6</v>
      </c>
      <c r="C8" s="13" t="s">
        <v>102</v>
      </c>
      <c r="D8" s="13" t="s">
        <v>203</v>
      </c>
      <c r="E8" s="13" t="s">
        <v>190</v>
      </c>
      <c r="F8" s="13" t="s">
        <v>105</v>
      </c>
      <c r="G8" s="13">
        <v>157</v>
      </c>
      <c r="H8" s="13">
        <v>615</v>
      </c>
      <c r="I8" s="45">
        <v>8662</v>
      </c>
      <c r="J8" s="13">
        <v>923</v>
      </c>
      <c r="K8" s="13">
        <v>532</v>
      </c>
      <c r="L8" s="13">
        <v>536</v>
      </c>
      <c r="M8" s="47">
        <v>1476</v>
      </c>
      <c r="N8" s="13">
        <v>156</v>
      </c>
      <c r="O8" s="13">
        <v>740</v>
      </c>
      <c r="P8" s="13">
        <v>221</v>
      </c>
      <c r="Q8" s="13">
        <v>1505</v>
      </c>
      <c r="R8" s="13">
        <v>621</v>
      </c>
      <c r="S8" s="13">
        <v>1685</v>
      </c>
      <c r="T8" s="13">
        <v>814</v>
      </c>
      <c r="U8" s="13">
        <v>999</v>
      </c>
      <c r="V8" s="13">
        <v>121</v>
      </c>
      <c r="W8" s="13">
        <v>107</v>
      </c>
      <c r="X8" s="13">
        <f t="shared" si="0"/>
        <v>19870</v>
      </c>
      <c r="Y8" s="22">
        <f>X8/Z27</f>
        <v>5.3710686723702175E-2</v>
      </c>
      <c r="Z8" s="6">
        <f>SUM(Y5:Y8)</f>
        <v>0.2261363175607185</v>
      </c>
    </row>
    <row r="9" spans="1:26" x14ac:dyDescent="0.25">
      <c r="A9" s="11">
        <v>7</v>
      </c>
      <c r="B9" s="12" t="s">
        <v>7</v>
      </c>
      <c r="C9" s="13" t="s">
        <v>118</v>
      </c>
      <c r="D9" s="13" t="s">
        <v>203</v>
      </c>
      <c r="E9" s="13" t="s">
        <v>192</v>
      </c>
      <c r="F9" s="13" t="s">
        <v>105</v>
      </c>
      <c r="G9" s="13">
        <v>148</v>
      </c>
      <c r="H9" s="13">
        <v>448</v>
      </c>
      <c r="I9" s="45">
        <v>6754</v>
      </c>
      <c r="J9" s="13">
        <v>645</v>
      </c>
      <c r="K9" s="13">
        <v>401</v>
      </c>
      <c r="L9" s="13">
        <v>386</v>
      </c>
      <c r="M9" s="13">
        <v>1303</v>
      </c>
      <c r="N9" s="13">
        <v>143</v>
      </c>
      <c r="O9" s="13">
        <v>617</v>
      </c>
      <c r="P9" s="13">
        <v>290</v>
      </c>
      <c r="Q9" s="13">
        <v>857</v>
      </c>
      <c r="R9" s="13">
        <v>716</v>
      </c>
      <c r="S9" s="13">
        <v>1578</v>
      </c>
      <c r="T9" s="13">
        <v>760</v>
      </c>
      <c r="U9" s="13">
        <v>803</v>
      </c>
      <c r="V9" s="13">
        <v>159</v>
      </c>
      <c r="W9" s="13">
        <v>63</v>
      </c>
      <c r="X9" s="13">
        <f t="shared" si="0"/>
        <v>16071</v>
      </c>
      <c r="Y9" s="22">
        <f>X9/Z27</f>
        <v>4.3441592669180552E-2</v>
      </c>
    </row>
    <row r="10" spans="1:26" x14ac:dyDescent="0.25">
      <c r="A10" s="11">
        <v>8</v>
      </c>
      <c r="B10" s="12" t="s">
        <v>8</v>
      </c>
      <c r="C10" s="13" t="s">
        <v>119</v>
      </c>
      <c r="D10" s="13" t="s">
        <v>203</v>
      </c>
      <c r="E10" s="13" t="s">
        <v>191</v>
      </c>
      <c r="F10" s="13" t="s">
        <v>105</v>
      </c>
      <c r="G10" s="13">
        <v>117</v>
      </c>
      <c r="H10" s="13">
        <v>438</v>
      </c>
      <c r="I10" s="45">
        <v>8477</v>
      </c>
      <c r="J10" s="13">
        <v>620</v>
      </c>
      <c r="K10" s="13">
        <v>540</v>
      </c>
      <c r="L10" s="13">
        <v>379</v>
      </c>
      <c r="M10" s="13">
        <v>494</v>
      </c>
      <c r="N10" s="13">
        <v>152</v>
      </c>
      <c r="O10" s="13">
        <v>269</v>
      </c>
      <c r="P10" s="13">
        <v>272</v>
      </c>
      <c r="Q10" s="13">
        <v>396</v>
      </c>
      <c r="R10" s="13">
        <v>226</v>
      </c>
      <c r="S10" s="13">
        <v>880</v>
      </c>
      <c r="T10" s="13">
        <v>675</v>
      </c>
      <c r="U10" s="13">
        <v>924</v>
      </c>
      <c r="V10" s="13">
        <v>168</v>
      </c>
      <c r="W10" s="13">
        <v>75</v>
      </c>
      <c r="X10" s="13">
        <f t="shared" si="0"/>
        <v>15102</v>
      </c>
      <c r="Y10" s="22">
        <f>X10/Z27</f>
        <v>4.0822284393626077E-2</v>
      </c>
    </row>
    <row r="11" spans="1:26" x14ac:dyDescent="0.25">
      <c r="A11" s="11">
        <v>9</v>
      </c>
      <c r="B11" s="12" t="s">
        <v>9</v>
      </c>
      <c r="C11" s="13" t="s">
        <v>116</v>
      </c>
      <c r="D11" s="13" t="s">
        <v>204</v>
      </c>
      <c r="E11" s="13" t="s">
        <v>191</v>
      </c>
      <c r="F11" s="13" t="s">
        <v>105</v>
      </c>
      <c r="G11" s="13">
        <v>62</v>
      </c>
      <c r="H11" s="13">
        <v>891</v>
      </c>
      <c r="I11" s="13">
        <v>2945</v>
      </c>
      <c r="J11" s="13">
        <v>328</v>
      </c>
      <c r="K11" s="13">
        <v>144</v>
      </c>
      <c r="L11" s="13">
        <v>506</v>
      </c>
      <c r="M11" s="13">
        <v>1326</v>
      </c>
      <c r="N11" s="13">
        <v>51</v>
      </c>
      <c r="O11" s="13">
        <v>569</v>
      </c>
      <c r="P11" s="13">
        <v>54</v>
      </c>
      <c r="Q11" s="13">
        <v>1911</v>
      </c>
      <c r="R11" s="13">
        <v>682</v>
      </c>
      <c r="S11" s="13">
        <v>2003</v>
      </c>
      <c r="T11" s="13">
        <v>715</v>
      </c>
      <c r="U11" s="13">
        <v>1028</v>
      </c>
      <c r="V11" s="13">
        <v>38</v>
      </c>
      <c r="W11" s="13">
        <v>81</v>
      </c>
      <c r="X11" s="13">
        <f t="shared" si="0"/>
        <v>13334</v>
      </c>
      <c r="Y11" s="22">
        <f>X11/Z27</f>
        <v>3.6043195610158264E-2</v>
      </c>
    </row>
    <row r="12" spans="1:26" x14ac:dyDescent="0.25">
      <c r="A12" s="11">
        <v>10</v>
      </c>
      <c r="B12" s="12" t="s">
        <v>10</v>
      </c>
      <c r="C12" s="13" t="s">
        <v>123</v>
      </c>
      <c r="D12" s="13" t="s">
        <v>203</v>
      </c>
      <c r="E12" s="13" t="s">
        <v>193</v>
      </c>
      <c r="F12" s="13" t="s">
        <v>105</v>
      </c>
      <c r="G12" s="13">
        <v>152</v>
      </c>
      <c r="H12" s="13">
        <v>421</v>
      </c>
      <c r="I12" s="45">
        <v>5595</v>
      </c>
      <c r="J12" s="13">
        <v>624</v>
      </c>
      <c r="K12" s="13">
        <v>412</v>
      </c>
      <c r="L12" s="13">
        <v>319</v>
      </c>
      <c r="M12" s="13">
        <v>843</v>
      </c>
      <c r="N12" s="13">
        <v>205</v>
      </c>
      <c r="O12" s="13">
        <v>504</v>
      </c>
      <c r="P12" s="13">
        <v>204</v>
      </c>
      <c r="Q12" s="13">
        <v>691</v>
      </c>
      <c r="R12" s="13">
        <v>392</v>
      </c>
      <c r="S12" s="13">
        <v>1439</v>
      </c>
      <c r="T12" s="13">
        <v>499</v>
      </c>
      <c r="U12" s="13">
        <v>676</v>
      </c>
      <c r="V12" s="13">
        <v>98</v>
      </c>
      <c r="W12" s="13">
        <v>85</v>
      </c>
      <c r="X12" s="13">
        <f t="shared" si="0"/>
        <v>13159</v>
      </c>
      <c r="Y12" s="22">
        <f>X12/Z27</f>
        <v>3.5570152319939451E-2</v>
      </c>
    </row>
    <row r="13" spans="1:26" x14ac:dyDescent="0.25">
      <c r="A13" s="11">
        <v>11</v>
      </c>
      <c r="B13" s="12" t="s">
        <v>11</v>
      </c>
      <c r="C13" s="13" t="s">
        <v>125</v>
      </c>
      <c r="D13" s="13" t="s">
        <v>204</v>
      </c>
      <c r="E13" s="13" t="s">
        <v>189</v>
      </c>
      <c r="F13" s="13" t="s">
        <v>105</v>
      </c>
      <c r="G13" s="13">
        <v>90</v>
      </c>
      <c r="H13" s="13">
        <v>1026</v>
      </c>
      <c r="I13" s="13">
        <v>3331</v>
      </c>
      <c r="J13" s="13">
        <v>335</v>
      </c>
      <c r="K13" s="13">
        <v>162</v>
      </c>
      <c r="L13" s="13">
        <v>743</v>
      </c>
      <c r="M13" s="13">
        <v>989</v>
      </c>
      <c r="N13" s="13">
        <v>97</v>
      </c>
      <c r="O13" s="47">
        <v>833</v>
      </c>
      <c r="P13" s="13">
        <v>57</v>
      </c>
      <c r="Q13" s="13">
        <v>1422</v>
      </c>
      <c r="R13" s="47">
        <v>783</v>
      </c>
      <c r="S13" s="13">
        <v>1748</v>
      </c>
      <c r="T13" s="13">
        <v>618</v>
      </c>
      <c r="U13" s="13">
        <v>733</v>
      </c>
      <c r="V13" s="13">
        <v>28</v>
      </c>
      <c r="W13" s="13">
        <v>125</v>
      </c>
      <c r="X13" s="13">
        <f t="shared" si="0"/>
        <v>13120</v>
      </c>
      <c r="Y13" s="22">
        <f>X13/Z27</f>
        <v>3.5464731243833543E-2</v>
      </c>
    </row>
    <row r="14" spans="1:26" x14ac:dyDescent="0.25">
      <c r="A14" s="11">
        <v>12</v>
      </c>
      <c r="B14" s="12" t="s">
        <v>12</v>
      </c>
      <c r="C14" s="13" t="s">
        <v>120</v>
      </c>
      <c r="D14" s="13" t="s">
        <v>204</v>
      </c>
      <c r="E14" s="13" t="s">
        <v>188</v>
      </c>
      <c r="F14" s="13" t="s">
        <v>105</v>
      </c>
      <c r="G14" s="13">
        <v>22</v>
      </c>
      <c r="H14" s="13">
        <v>342</v>
      </c>
      <c r="I14" s="13">
        <v>3206</v>
      </c>
      <c r="J14" s="13">
        <v>139</v>
      </c>
      <c r="K14" s="13">
        <v>62</v>
      </c>
      <c r="L14" s="47">
        <v>829</v>
      </c>
      <c r="M14" s="13">
        <v>1438</v>
      </c>
      <c r="N14" s="13">
        <v>45</v>
      </c>
      <c r="O14" s="13">
        <v>742</v>
      </c>
      <c r="P14" s="13">
        <v>37</v>
      </c>
      <c r="Q14" s="47">
        <v>2037</v>
      </c>
      <c r="R14" s="13">
        <v>677</v>
      </c>
      <c r="S14" s="13">
        <v>1866</v>
      </c>
      <c r="T14" s="13">
        <v>664</v>
      </c>
      <c r="U14" s="13">
        <v>395</v>
      </c>
      <c r="V14" s="13">
        <v>18</v>
      </c>
      <c r="W14" s="13">
        <v>46</v>
      </c>
      <c r="X14" s="13">
        <f t="shared" si="0"/>
        <v>12565</v>
      </c>
      <c r="Y14" s="22">
        <f>X14/Z27</f>
        <v>3.3964508237711008E-2</v>
      </c>
    </row>
    <row r="15" spans="1:26" x14ac:dyDescent="0.25">
      <c r="A15" s="11">
        <v>13</v>
      </c>
      <c r="B15" s="12" t="s">
        <v>13</v>
      </c>
      <c r="C15" s="13" t="s">
        <v>126</v>
      </c>
      <c r="D15" s="13" t="s">
        <v>203</v>
      </c>
      <c r="E15" s="13" t="s">
        <v>194</v>
      </c>
      <c r="F15" s="13" t="s">
        <v>105</v>
      </c>
      <c r="G15" s="13">
        <v>103</v>
      </c>
      <c r="H15" s="13">
        <v>452</v>
      </c>
      <c r="I15" s="45">
        <v>6052</v>
      </c>
      <c r="J15" s="13">
        <v>423</v>
      </c>
      <c r="K15" s="13">
        <v>251</v>
      </c>
      <c r="L15" s="13">
        <v>533</v>
      </c>
      <c r="M15" s="13">
        <v>293</v>
      </c>
      <c r="N15" s="13">
        <v>113</v>
      </c>
      <c r="O15" s="13">
        <v>284</v>
      </c>
      <c r="P15" s="13">
        <v>144</v>
      </c>
      <c r="Q15" s="13">
        <v>342</v>
      </c>
      <c r="R15" s="13">
        <v>326</v>
      </c>
      <c r="S15" s="13">
        <v>1080</v>
      </c>
      <c r="T15" s="13">
        <v>771</v>
      </c>
      <c r="U15" s="13">
        <v>880</v>
      </c>
      <c r="V15" s="13">
        <v>94</v>
      </c>
      <c r="W15" s="13">
        <v>30</v>
      </c>
      <c r="X15" s="13">
        <f t="shared" si="0"/>
        <v>12171</v>
      </c>
      <c r="Y15" s="22">
        <f>X15/Z27</f>
        <v>3.2899485058589792E-2</v>
      </c>
    </row>
    <row r="16" spans="1:26" x14ac:dyDescent="0.25">
      <c r="A16" s="11">
        <v>14</v>
      </c>
      <c r="B16" s="12" t="s">
        <v>14</v>
      </c>
      <c r="C16" s="13" t="s">
        <v>128</v>
      </c>
      <c r="D16" s="13" t="s">
        <v>203</v>
      </c>
      <c r="E16" s="13" t="s">
        <v>195</v>
      </c>
      <c r="F16" s="13" t="s">
        <v>105</v>
      </c>
      <c r="G16" s="13">
        <v>125</v>
      </c>
      <c r="H16" s="13">
        <v>448</v>
      </c>
      <c r="I16" s="13">
        <v>5135</v>
      </c>
      <c r="J16" s="13">
        <v>612</v>
      </c>
      <c r="K16" s="13">
        <v>335</v>
      </c>
      <c r="L16" s="13">
        <v>203</v>
      </c>
      <c r="M16" s="13">
        <v>417</v>
      </c>
      <c r="N16" s="13">
        <v>107</v>
      </c>
      <c r="O16" s="13">
        <v>372</v>
      </c>
      <c r="P16" s="13">
        <v>221</v>
      </c>
      <c r="Q16" s="13">
        <v>727</v>
      </c>
      <c r="R16" s="13">
        <v>263</v>
      </c>
      <c r="S16" s="13">
        <v>828</v>
      </c>
      <c r="T16" s="13">
        <v>458</v>
      </c>
      <c r="U16" s="13">
        <v>505</v>
      </c>
      <c r="V16" s="13">
        <v>79</v>
      </c>
      <c r="W16" s="13">
        <v>54</v>
      </c>
      <c r="X16" s="13">
        <f t="shared" si="0"/>
        <v>10889</v>
      </c>
      <c r="Y16" s="22">
        <f>X16/Z27</f>
        <v>2.943410506967252E-2</v>
      </c>
    </row>
    <row r="17" spans="1:26" x14ac:dyDescent="0.25">
      <c r="A17" s="11">
        <v>15</v>
      </c>
      <c r="B17" s="12" t="s">
        <v>15</v>
      </c>
      <c r="C17" s="13" t="s">
        <v>111</v>
      </c>
      <c r="D17" s="13" t="s">
        <v>203</v>
      </c>
      <c r="E17" s="13" t="s">
        <v>196</v>
      </c>
      <c r="F17" s="13" t="s">
        <v>105</v>
      </c>
      <c r="G17" s="13">
        <v>114</v>
      </c>
      <c r="H17" s="13">
        <v>419</v>
      </c>
      <c r="I17" s="13">
        <v>5296</v>
      </c>
      <c r="J17" s="13">
        <v>797</v>
      </c>
      <c r="K17" s="13">
        <v>305</v>
      </c>
      <c r="L17" s="13">
        <v>251</v>
      </c>
      <c r="M17" s="13">
        <v>148</v>
      </c>
      <c r="N17" s="13">
        <v>115</v>
      </c>
      <c r="O17" s="13">
        <v>314</v>
      </c>
      <c r="P17" s="13">
        <v>153</v>
      </c>
      <c r="Q17" s="13">
        <v>343</v>
      </c>
      <c r="R17" s="13">
        <v>163</v>
      </c>
      <c r="S17" s="13">
        <v>752</v>
      </c>
      <c r="T17" s="13">
        <v>509</v>
      </c>
      <c r="U17" s="13">
        <v>642</v>
      </c>
      <c r="V17" s="13">
        <v>85</v>
      </c>
      <c r="W17" s="13">
        <v>49</v>
      </c>
      <c r="X17" s="13">
        <f t="shared" si="0"/>
        <v>10455</v>
      </c>
      <c r="Y17" s="22">
        <f>X17/Z27</f>
        <v>2.8260957709929854E-2</v>
      </c>
    </row>
    <row r="18" spans="1:26" x14ac:dyDescent="0.25">
      <c r="A18" s="11">
        <v>16</v>
      </c>
      <c r="B18" s="12" t="s">
        <v>16</v>
      </c>
      <c r="C18" s="13" t="s">
        <v>121</v>
      </c>
      <c r="D18" s="13" t="s">
        <v>203</v>
      </c>
      <c r="E18" s="13" t="s">
        <v>188</v>
      </c>
      <c r="F18" s="13" t="s">
        <v>105</v>
      </c>
      <c r="G18" s="13">
        <v>194</v>
      </c>
      <c r="H18" s="13">
        <v>196</v>
      </c>
      <c r="I18" s="45">
        <v>6057</v>
      </c>
      <c r="J18" s="13">
        <v>277</v>
      </c>
      <c r="K18" s="13">
        <v>400</v>
      </c>
      <c r="L18" s="13">
        <v>91</v>
      </c>
      <c r="M18" s="13">
        <v>72</v>
      </c>
      <c r="N18" s="13">
        <v>275</v>
      </c>
      <c r="O18" s="13">
        <v>199</v>
      </c>
      <c r="P18" s="13">
        <v>528</v>
      </c>
      <c r="Q18" s="13">
        <v>530</v>
      </c>
      <c r="R18" s="13">
        <v>93</v>
      </c>
      <c r="S18" s="13">
        <v>399</v>
      </c>
      <c r="T18" s="13">
        <v>154</v>
      </c>
      <c r="U18" s="13">
        <v>337</v>
      </c>
      <c r="V18" s="13">
        <v>121</v>
      </c>
      <c r="W18" s="13">
        <v>101</v>
      </c>
      <c r="X18" s="13">
        <f t="shared" si="0"/>
        <v>10024</v>
      </c>
      <c r="Y18" s="22">
        <f>X18/Z27</f>
        <v>2.7095919663733797E-2</v>
      </c>
    </row>
    <row r="19" spans="1:26" x14ac:dyDescent="0.25">
      <c r="A19" s="11">
        <v>17</v>
      </c>
      <c r="B19" s="12" t="s">
        <v>17</v>
      </c>
      <c r="C19" s="13" t="s">
        <v>104</v>
      </c>
      <c r="D19" s="13" t="s">
        <v>203</v>
      </c>
      <c r="E19" s="13" t="s">
        <v>189</v>
      </c>
      <c r="F19" s="13" t="s">
        <v>105</v>
      </c>
      <c r="G19" s="13">
        <v>82</v>
      </c>
      <c r="H19" s="13">
        <v>334</v>
      </c>
      <c r="I19" s="13">
        <v>3381</v>
      </c>
      <c r="J19" s="13">
        <v>541</v>
      </c>
      <c r="K19" s="13">
        <v>293</v>
      </c>
      <c r="L19" s="13">
        <v>316</v>
      </c>
      <c r="M19" s="13">
        <v>473</v>
      </c>
      <c r="N19" s="13">
        <v>165</v>
      </c>
      <c r="O19" s="13">
        <v>344</v>
      </c>
      <c r="P19" s="13">
        <v>154</v>
      </c>
      <c r="Q19" s="13">
        <v>659</v>
      </c>
      <c r="R19" s="13">
        <v>321</v>
      </c>
      <c r="S19" s="13">
        <v>1120</v>
      </c>
      <c r="T19" s="13">
        <v>656</v>
      </c>
      <c r="U19" s="13">
        <v>904</v>
      </c>
      <c r="V19" s="13">
        <v>94</v>
      </c>
      <c r="W19" s="13">
        <v>54</v>
      </c>
      <c r="X19" s="13">
        <f t="shared" si="0"/>
        <v>9891</v>
      </c>
      <c r="Y19" s="22">
        <f>X19/Z27</f>
        <v>2.6736406763167499E-2</v>
      </c>
    </row>
    <row r="20" spans="1:26" x14ac:dyDescent="0.25">
      <c r="A20" s="11">
        <v>18</v>
      </c>
      <c r="B20" s="12" t="s">
        <v>18</v>
      </c>
      <c r="C20" s="13" t="s">
        <v>130</v>
      </c>
      <c r="D20" s="13" t="s">
        <v>203</v>
      </c>
      <c r="E20" s="13" t="s">
        <v>197</v>
      </c>
      <c r="F20" s="13" t="s">
        <v>105</v>
      </c>
      <c r="G20" s="13">
        <v>88</v>
      </c>
      <c r="H20" s="13">
        <v>377</v>
      </c>
      <c r="I20" s="13">
        <v>3743</v>
      </c>
      <c r="J20" s="13">
        <v>401</v>
      </c>
      <c r="K20" s="13">
        <v>339</v>
      </c>
      <c r="L20" s="13">
        <v>368</v>
      </c>
      <c r="M20" s="13">
        <v>709</v>
      </c>
      <c r="N20" s="13">
        <v>291</v>
      </c>
      <c r="O20" s="13">
        <v>418</v>
      </c>
      <c r="P20" s="13">
        <v>96</v>
      </c>
      <c r="Q20" s="13">
        <v>497</v>
      </c>
      <c r="R20" s="13">
        <v>307</v>
      </c>
      <c r="S20" s="13">
        <v>824</v>
      </c>
      <c r="T20" s="13">
        <v>598</v>
      </c>
      <c r="U20" s="13">
        <v>702</v>
      </c>
      <c r="V20" s="13">
        <v>63</v>
      </c>
      <c r="W20" s="13">
        <v>60</v>
      </c>
      <c r="X20" s="13">
        <f t="shared" si="0"/>
        <v>9881</v>
      </c>
      <c r="Y20" s="22">
        <f>X20/Z27</f>
        <v>2.6709375718012136E-2</v>
      </c>
    </row>
    <row r="21" spans="1:26" x14ac:dyDescent="0.25">
      <c r="A21" s="11">
        <v>19</v>
      </c>
      <c r="B21" s="12" t="s">
        <v>19</v>
      </c>
      <c r="C21" s="13" t="s">
        <v>129</v>
      </c>
      <c r="D21" s="13" t="s">
        <v>203</v>
      </c>
      <c r="E21" s="13" t="s">
        <v>190</v>
      </c>
      <c r="F21" s="13" t="s">
        <v>105</v>
      </c>
      <c r="G21" s="13">
        <v>56</v>
      </c>
      <c r="H21" s="13">
        <v>808</v>
      </c>
      <c r="I21" s="13">
        <v>3910</v>
      </c>
      <c r="J21" s="13">
        <v>347</v>
      </c>
      <c r="K21" s="13">
        <v>155</v>
      </c>
      <c r="L21" s="13">
        <v>341</v>
      </c>
      <c r="M21" s="13">
        <v>319</v>
      </c>
      <c r="N21" s="13">
        <v>26</v>
      </c>
      <c r="O21" s="13">
        <v>135</v>
      </c>
      <c r="P21" s="13">
        <v>47</v>
      </c>
      <c r="Q21" s="13">
        <v>453</v>
      </c>
      <c r="R21" s="13">
        <v>334</v>
      </c>
      <c r="S21" s="13">
        <v>1161</v>
      </c>
      <c r="T21" s="13">
        <v>599</v>
      </c>
      <c r="U21" s="13">
        <v>810</v>
      </c>
      <c r="V21" s="13">
        <v>35</v>
      </c>
      <c r="W21" s="13">
        <v>16</v>
      </c>
      <c r="X21" s="13">
        <f t="shared" si="0"/>
        <v>9552</v>
      </c>
      <c r="Y21" s="22">
        <f>X21/Z27</f>
        <v>2.5820054332400762E-2</v>
      </c>
    </row>
    <row r="22" spans="1:26" x14ac:dyDescent="0.25">
      <c r="A22" s="11">
        <v>20</v>
      </c>
      <c r="B22" s="12" t="s">
        <v>20</v>
      </c>
      <c r="C22" s="13" t="s">
        <v>131</v>
      </c>
      <c r="D22" s="13" t="s">
        <v>203</v>
      </c>
      <c r="E22" s="13" t="s">
        <v>194</v>
      </c>
      <c r="F22" s="13" t="s">
        <v>105</v>
      </c>
      <c r="G22" s="13">
        <v>83</v>
      </c>
      <c r="H22" s="13">
        <v>393</v>
      </c>
      <c r="I22" s="13">
        <v>3239</v>
      </c>
      <c r="J22" s="13">
        <v>282</v>
      </c>
      <c r="K22" s="13">
        <v>130</v>
      </c>
      <c r="L22" s="13">
        <v>412</v>
      </c>
      <c r="M22" s="13">
        <v>442</v>
      </c>
      <c r="N22" s="13">
        <v>93</v>
      </c>
      <c r="O22" s="13">
        <v>302</v>
      </c>
      <c r="P22" s="13">
        <v>85</v>
      </c>
      <c r="Q22" s="13">
        <v>469</v>
      </c>
      <c r="R22" s="13">
        <v>357</v>
      </c>
      <c r="S22" s="13">
        <v>1031</v>
      </c>
      <c r="T22" s="13">
        <v>918</v>
      </c>
      <c r="U22" s="13">
        <v>880</v>
      </c>
      <c r="V22" s="13">
        <v>47</v>
      </c>
      <c r="W22" s="13">
        <v>45</v>
      </c>
      <c r="X22" s="13">
        <f t="shared" si="0"/>
        <v>9208</v>
      </c>
      <c r="Y22" s="22">
        <f>X22/Z27</f>
        <v>2.4890186379056347E-2</v>
      </c>
    </row>
    <row r="23" spans="1:26" x14ac:dyDescent="0.25">
      <c r="A23" s="11">
        <v>21</v>
      </c>
      <c r="B23" s="12" t="s">
        <v>21</v>
      </c>
      <c r="C23" s="13" t="s">
        <v>132</v>
      </c>
      <c r="D23" s="13" t="s">
        <v>203</v>
      </c>
      <c r="E23" s="13" t="s">
        <v>191</v>
      </c>
      <c r="F23" s="13" t="s">
        <v>105</v>
      </c>
      <c r="G23" s="13">
        <v>153</v>
      </c>
      <c r="H23" s="13">
        <v>193</v>
      </c>
      <c r="I23" s="13">
        <v>4023</v>
      </c>
      <c r="J23" s="13">
        <v>273</v>
      </c>
      <c r="K23" s="13">
        <v>339</v>
      </c>
      <c r="L23" s="13">
        <v>275</v>
      </c>
      <c r="M23" s="13">
        <v>296</v>
      </c>
      <c r="N23" s="13">
        <v>90</v>
      </c>
      <c r="O23" s="13">
        <v>185</v>
      </c>
      <c r="P23" s="13">
        <v>122</v>
      </c>
      <c r="Q23" s="13">
        <v>473</v>
      </c>
      <c r="R23" s="13">
        <v>161</v>
      </c>
      <c r="S23" s="13">
        <v>924</v>
      </c>
      <c r="T23" s="13">
        <v>494</v>
      </c>
      <c r="U23" s="13">
        <v>728</v>
      </c>
      <c r="V23" s="13">
        <v>54</v>
      </c>
      <c r="W23" s="13">
        <v>39</v>
      </c>
      <c r="X23" s="13">
        <f t="shared" si="0"/>
        <v>8822</v>
      </c>
      <c r="Y23" s="22">
        <f>X23/Z27</f>
        <v>2.3846788036059413E-2</v>
      </c>
    </row>
    <row r="24" spans="1:26" x14ac:dyDescent="0.25">
      <c r="A24" s="11">
        <v>22</v>
      </c>
      <c r="B24" s="12" t="s">
        <v>22</v>
      </c>
      <c r="C24" s="13" t="s">
        <v>133</v>
      </c>
      <c r="D24" s="13" t="s">
        <v>203</v>
      </c>
      <c r="E24" s="13" t="s">
        <v>198</v>
      </c>
      <c r="F24" s="13" t="s">
        <v>178</v>
      </c>
      <c r="G24" s="13">
        <v>64</v>
      </c>
      <c r="H24" s="13">
        <v>166</v>
      </c>
      <c r="I24" s="45">
        <v>6121</v>
      </c>
      <c r="J24" s="13">
        <v>157</v>
      </c>
      <c r="K24" s="13">
        <v>342</v>
      </c>
      <c r="L24" s="13">
        <v>78</v>
      </c>
      <c r="M24" s="13">
        <v>146</v>
      </c>
      <c r="N24" s="13">
        <v>226</v>
      </c>
      <c r="O24" s="13">
        <v>305</v>
      </c>
      <c r="P24" s="13">
        <v>115</v>
      </c>
      <c r="Q24" s="13">
        <v>254</v>
      </c>
      <c r="R24" s="13">
        <v>148</v>
      </c>
      <c r="S24" s="13">
        <v>257</v>
      </c>
      <c r="T24" s="13">
        <v>119</v>
      </c>
      <c r="U24" s="13">
        <v>182</v>
      </c>
      <c r="V24" s="13">
        <v>50</v>
      </c>
      <c r="W24" s="13">
        <v>50</v>
      </c>
      <c r="X24" s="13">
        <f t="shared" si="0"/>
        <v>8780</v>
      </c>
      <c r="Y24" s="22">
        <f>X24/Z27</f>
        <v>2.3733257646406897E-2</v>
      </c>
    </row>
    <row r="25" spans="1:26" x14ac:dyDescent="0.25">
      <c r="A25" s="11">
        <v>23</v>
      </c>
      <c r="B25" s="12" t="s">
        <v>23</v>
      </c>
      <c r="C25" s="13" t="s">
        <v>124</v>
      </c>
      <c r="D25" s="13" t="s">
        <v>203</v>
      </c>
      <c r="E25" s="13" t="s">
        <v>199</v>
      </c>
      <c r="F25" s="13" t="s">
        <v>105</v>
      </c>
      <c r="G25" s="13">
        <v>86</v>
      </c>
      <c r="H25" s="13">
        <v>162</v>
      </c>
      <c r="I25" s="13">
        <v>3740</v>
      </c>
      <c r="J25" s="13">
        <v>435</v>
      </c>
      <c r="K25" s="13">
        <v>236</v>
      </c>
      <c r="L25" s="13">
        <v>266</v>
      </c>
      <c r="M25" s="13">
        <v>604</v>
      </c>
      <c r="N25" s="13">
        <v>106</v>
      </c>
      <c r="O25" s="13">
        <v>351</v>
      </c>
      <c r="P25" s="13">
        <v>131</v>
      </c>
      <c r="Q25" s="13">
        <v>527</v>
      </c>
      <c r="R25" s="13">
        <v>319</v>
      </c>
      <c r="S25" s="13">
        <v>721</v>
      </c>
      <c r="T25" s="13">
        <v>460</v>
      </c>
      <c r="U25" s="13">
        <v>519</v>
      </c>
      <c r="V25" s="13">
        <v>67</v>
      </c>
      <c r="W25" s="13">
        <v>47</v>
      </c>
      <c r="X25" s="13">
        <f t="shared" si="0"/>
        <v>8777</v>
      </c>
      <c r="Y25" s="22">
        <f>X25/Z27</f>
        <v>2.3725148332860289E-2</v>
      </c>
    </row>
    <row r="26" spans="1:26" x14ac:dyDescent="0.25">
      <c r="A26" s="11">
        <v>24</v>
      </c>
      <c r="B26" s="12" t="s">
        <v>24</v>
      </c>
      <c r="C26" s="13" t="s">
        <v>135</v>
      </c>
      <c r="D26" s="13" t="s">
        <v>203</v>
      </c>
      <c r="E26" s="13" t="s">
        <v>200</v>
      </c>
      <c r="F26" s="13" t="s">
        <v>105</v>
      </c>
      <c r="G26" s="13">
        <v>105</v>
      </c>
      <c r="H26" s="13">
        <v>311</v>
      </c>
      <c r="I26" s="13">
        <v>4228</v>
      </c>
      <c r="J26" s="13">
        <v>667</v>
      </c>
      <c r="K26" s="13">
        <v>209</v>
      </c>
      <c r="L26" s="13">
        <v>168</v>
      </c>
      <c r="M26" s="13">
        <v>239</v>
      </c>
      <c r="N26" s="13">
        <v>83</v>
      </c>
      <c r="O26" s="13">
        <v>317</v>
      </c>
      <c r="P26" s="13">
        <v>206</v>
      </c>
      <c r="Q26" s="13">
        <v>300</v>
      </c>
      <c r="R26" s="13">
        <v>112</v>
      </c>
      <c r="S26" s="13">
        <v>798</v>
      </c>
      <c r="T26" s="13">
        <v>287</v>
      </c>
      <c r="U26" s="13">
        <v>472</v>
      </c>
      <c r="V26" s="13">
        <v>124</v>
      </c>
      <c r="W26" s="13">
        <v>36</v>
      </c>
      <c r="X26" s="13">
        <f t="shared" si="0"/>
        <v>8662</v>
      </c>
      <c r="Y26" s="22">
        <f>X26/Z27</f>
        <v>2.341429131357364E-2</v>
      </c>
    </row>
    <row r="27" spans="1:26" x14ac:dyDescent="0.25">
      <c r="A27" s="11">
        <v>25</v>
      </c>
      <c r="B27" s="12" t="s">
        <v>25</v>
      </c>
      <c r="C27" s="13" t="s">
        <v>136</v>
      </c>
      <c r="D27" s="13" t="s">
        <v>203</v>
      </c>
      <c r="E27" s="13" t="s">
        <v>191</v>
      </c>
      <c r="F27" s="13" t="s">
        <v>105</v>
      </c>
      <c r="G27" s="13">
        <v>123</v>
      </c>
      <c r="H27" s="13">
        <v>250</v>
      </c>
      <c r="I27" s="13">
        <v>3139</v>
      </c>
      <c r="J27" s="13">
        <v>373</v>
      </c>
      <c r="K27" s="13">
        <v>301</v>
      </c>
      <c r="L27" s="13">
        <v>234</v>
      </c>
      <c r="M27" s="13">
        <v>463</v>
      </c>
      <c r="N27" s="13">
        <v>134</v>
      </c>
      <c r="O27" s="13">
        <v>402</v>
      </c>
      <c r="P27" s="13">
        <v>144</v>
      </c>
      <c r="Q27" s="13">
        <v>438</v>
      </c>
      <c r="R27" s="13">
        <v>271</v>
      </c>
      <c r="S27" s="13">
        <v>750</v>
      </c>
      <c r="T27" s="13">
        <v>515</v>
      </c>
      <c r="U27" s="13">
        <v>762</v>
      </c>
      <c r="V27" s="13">
        <v>80</v>
      </c>
      <c r="W27" s="13">
        <v>66</v>
      </c>
      <c r="X27" s="13">
        <f t="shared" si="0"/>
        <v>8445</v>
      </c>
      <c r="Y27" s="22">
        <f>X27/Z27</f>
        <v>2.2827717633702307E-2</v>
      </c>
      <c r="Z27">
        <f>SUM(X3:X27)</f>
        <v>369945</v>
      </c>
    </row>
    <row r="28" spans="1:26" x14ac:dyDescent="0.25">
      <c r="G28" s="1">
        <f t="shared" ref="G28:X28" si="1">SUM(G3:G27)</f>
        <v>3404</v>
      </c>
      <c r="H28" s="1">
        <f t="shared" si="1"/>
        <v>12489</v>
      </c>
      <c r="I28" s="1">
        <f t="shared" si="1"/>
        <v>179695</v>
      </c>
      <c r="J28" s="1">
        <f t="shared" si="1"/>
        <v>13843</v>
      </c>
      <c r="K28" s="1">
        <f t="shared" si="1"/>
        <v>11094</v>
      </c>
      <c r="L28" s="1">
        <f t="shared" si="1"/>
        <v>10276</v>
      </c>
      <c r="M28" s="1">
        <f t="shared" si="1"/>
        <v>15463</v>
      </c>
      <c r="N28" s="1">
        <f t="shared" si="1"/>
        <v>3910</v>
      </c>
      <c r="O28" s="1">
        <f t="shared" si="1"/>
        <v>10721</v>
      </c>
      <c r="P28" s="1">
        <f t="shared" si="1"/>
        <v>5424</v>
      </c>
      <c r="Q28" s="1">
        <f t="shared" si="1"/>
        <v>18893</v>
      </c>
      <c r="R28" s="1">
        <f t="shared" si="1"/>
        <v>9131</v>
      </c>
      <c r="S28" s="1">
        <f t="shared" si="1"/>
        <v>33098</v>
      </c>
      <c r="T28" s="1">
        <f t="shared" si="1"/>
        <v>16800</v>
      </c>
      <c r="U28" s="1">
        <f t="shared" si="1"/>
        <v>21298</v>
      </c>
      <c r="V28" s="1">
        <f t="shared" si="1"/>
        <v>2630</v>
      </c>
      <c r="W28" s="1">
        <f t="shared" si="1"/>
        <v>1776</v>
      </c>
      <c r="X28" s="28">
        <f t="shared" si="1"/>
        <v>369945</v>
      </c>
    </row>
    <row r="29" spans="1:26" x14ac:dyDescent="0.25">
      <c r="G29" s="36">
        <f>G28/X28</f>
        <v>9.2013677708848614E-3</v>
      </c>
      <c r="H29" s="36">
        <f>H28/X28</f>
        <v>3.3759072294530269E-2</v>
      </c>
      <c r="I29" s="33">
        <f>I28/X28</f>
        <v>0.48573436591925828</v>
      </c>
      <c r="J29" s="36">
        <f>J28/X28</f>
        <v>3.7419075808566141E-2</v>
      </c>
      <c r="K29" s="36">
        <f>K28/X28</f>
        <v>2.9988241495357417E-2</v>
      </c>
      <c r="L29" s="33">
        <f>L28/X28</f>
        <v>2.7777102001648894E-2</v>
      </c>
      <c r="M29" s="30">
        <f>M28/X28</f>
        <v>4.1798105123734608E-2</v>
      </c>
      <c r="N29" s="36">
        <f>N28/X28</f>
        <v>1.0569138655746125E-2</v>
      </c>
      <c r="O29" s="36">
        <f>O28/X28</f>
        <v>2.8979983511062454E-2</v>
      </c>
      <c r="P29" s="36">
        <f>P28/X28</f>
        <v>1.4661638892267769E-2</v>
      </c>
      <c r="Q29" s="36">
        <f>Q28/X28</f>
        <v>5.1069753612023407E-2</v>
      </c>
      <c r="R29" s="36">
        <f>R28/X28</f>
        <v>2.4682047331360066E-2</v>
      </c>
      <c r="S29" s="30">
        <f>S28/X28</f>
        <v>8.9467353255213614E-2</v>
      </c>
      <c r="T29" s="30">
        <f>T28/X28</f>
        <v>4.5412155861006366E-2</v>
      </c>
      <c r="U29" s="30">
        <f>U28/X28</f>
        <v>5.7570719971887716E-2</v>
      </c>
      <c r="V29" s="36">
        <f>V28/X28</f>
        <v>7.1091648758599248E-3</v>
      </c>
      <c r="W29" s="9">
        <f>W28/X28</f>
        <v>4.8007136195921014E-3</v>
      </c>
      <c r="X29" s="9">
        <f>SUM(G29:W29)</f>
        <v>0.99999999999999989</v>
      </c>
    </row>
    <row r="30" spans="1:26" x14ac:dyDescent="0.25"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4" spans="2:7" x14ac:dyDescent="0.25">
      <c r="F34" s="1" t="s">
        <v>185</v>
      </c>
    </row>
    <row r="35" spans="2:7" x14ac:dyDescent="0.25">
      <c r="B35" s="34" t="s">
        <v>182</v>
      </c>
      <c r="C35" s="9">
        <f>I29+L29</f>
        <v>0.51351146792090718</v>
      </c>
      <c r="D35" s="9"/>
      <c r="E35" s="9"/>
      <c r="F35" s="32" t="s">
        <v>83</v>
      </c>
      <c r="G35" s="9">
        <f>I29</f>
        <v>0.48573436591925828</v>
      </c>
    </row>
    <row r="36" spans="2:7" x14ac:dyDescent="0.25">
      <c r="F36" s="32" t="s">
        <v>86</v>
      </c>
      <c r="G36" s="9">
        <f>L29</f>
        <v>2.7777102001648894E-2</v>
      </c>
    </row>
    <row r="38" spans="2:7" x14ac:dyDescent="0.25">
      <c r="B38" s="31" t="s">
        <v>183</v>
      </c>
      <c r="C38" s="9">
        <f>M29+S29+T29+U29</f>
        <v>0.23424833421184227</v>
      </c>
      <c r="D38" s="9"/>
      <c r="E38" s="9"/>
      <c r="F38" s="29" t="s">
        <v>93</v>
      </c>
      <c r="G38" s="9">
        <f>S29</f>
        <v>8.9467353255213614E-2</v>
      </c>
    </row>
    <row r="39" spans="2:7" x14ac:dyDescent="0.25">
      <c r="F39" s="29" t="s">
        <v>95</v>
      </c>
      <c r="G39" s="9">
        <f>U29</f>
        <v>5.7570719971887716E-2</v>
      </c>
    </row>
    <row r="40" spans="2:7" x14ac:dyDescent="0.25">
      <c r="F40" s="29" t="s">
        <v>94</v>
      </c>
      <c r="G40" s="9">
        <f>T29</f>
        <v>4.5412155861006366E-2</v>
      </c>
    </row>
    <row r="41" spans="2:7" x14ac:dyDescent="0.25">
      <c r="F41" s="29" t="s">
        <v>87</v>
      </c>
      <c r="G41" s="9">
        <f>M29</f>
        <v>4.1798105123734608E-2</v>
      </c>
    </row>
    <row r="43" spans="2:7" x14ac:dyDescent="0.25">
      <c r="B43" s="37" t="s">
        <v>184</v>
      </c>
      <c r="C43" s="9">
        <f>G29+H29+J29+K29+N29+O29+P29+Q29+R29+V29</f>
        <v>0.24743948424765841</v>
      </c>
      <c r="D43" s="9"/>
      <c r="E43" s="9"/>
      <c r="F43" s="35" t="s">
        <v>91</v>
      </c>
      <c r="G43" s="9">
        <f>Q29</f>
        <v>5.1069753612023407E-2</v>
      </c>
    </row>
    <row r="44" spans="2:7" x14ac:dyDescent="0.25">
      <c r="F44" s="35" t="s">
        <v>84</v>
      </c>
      <c r="G44" s="9">
        <f>J29</f>
        <v>3.7419075808566141E-2</v>
      </c>
    </row>
    <row r="45" spans="2:7" x14ac:dyDescent="0.25">
      <c r="F45" s="35" t="s">
        <v>82</v>
      </c>
      <c r="G45" s="9">
        <f>H29</f>
        <v>3.3759072294530269E-2</v>
      </c>
    </row>
    <row r="46" spans="2:7" x14ac:dyDescent="0.25">
      <c r="F46" s="35" t="s">
        <v>85</v>
      </c>
      <c r="G46" s="9">
        <f>K29</f>
        <v>2.9988241495357417E-2</v>
      </c>
    </row>
    <row r="47" spans="2:7" x14ac:dyDescent="0.25">
      <c r="F47" s="35" t="s">
        <v>89</v>
      </c>
      <c r="G47" s="9">
        <f>O29</f>
        <v>2.8979983511062454E-2</v>
      </c>
    </row>
    <row r="48" spans="2:7" x14ac:dyDescent="0.25">
      <c r="F48" s="35" t="s">
        <v>92</v>
      </c>
      <c r="G48" s="9">
        <f>R29</f>
        <v>2.4682047331360066E-2</v>
      </c>
    </row>
    <row r="49" spans="6:7" x14ac:dyDescent="0.25">
      <c r="F49" s="35" t="s">
        <v>90</v>
      </c>
      <c r="G49" s="9">
        <f>P29</f>
        <v>1.4661638892267769E-2</v>
      </c>
    </row>
    <row r="50" spans="6:7" x14ac:dyDescent="0.25">
      <c r="F50" s="35" t="s">
        <v>88</v>
      </c>
      <c r="G50" s="9">
        <f>N29</f>
        <v>1.0569138655746125E-2</v>
      </c>
    </row>
    <row r="51" spans="6:7" x14ac:dyDescent="0.25">
      <c r="F51" s="35" t="s">
        <v>81</v>
      </c>
      <c r="G51" s="9">
        <f>G29</f>
        <v>9.2013677708848614E-3</v>
      </c>
    </row>
    <row r="52" spans="6:7" x14ac:dyDescent="0.25">
      <c r="F52" s="35" t="s">
        <v>96</v>
      </c>
      <c r="G52" s="9">
        <f>V29</f>
        <v>7.1091648758599248E-3</v>
      </c>
    </row>
  </sheetData>
  <autoFilter ref="B2:X29" xr:uid="{0F3129C1-15FA-4751-B98B-3622AE3EDA0A}"/>
  <mergeCells count="1">
    <mergeCell ref="G1:W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DF27E-533F-4D6C-8E77-C992F3C7482B}">
  <dimension ref="A1:Y52"/>
  <sheetViews>
    <sheetView tabSelected="1" topLeftCell="C1" zoomScale="70" zoomScaleNormal="70" workbookViewId="0">
      <selection activeCell="F2" sqref="F2"/>
    </sheetView>
  </sheetViews>
  <sheetFormatPr defaultRowHeight="15" x14ac:dyDescent="0.25"/>
  <cols>
    <col min="1" max="1" width="7" customWidth="1"/>
    <col min="2" max="2" width="57.28515625" customWidth="1"/>
    <col min="3" max="4" width="12.7109375" style="1" customWidth="1"/>
    <col min="5" max="5" width="13.5703125" style="1" customWidth="1"/>
    <col min="6" max="6" width="13.140625" style="1" customWidth="1"/>
    <col min="7" max="14" width="12" style="1" bestFit="1" customWidth="1"/>
    <col min="15" max="21" width="13" style="1" bestFit="1" customWidth="1"/>
    <col min="22" max="22" width="16.42578125" style="1" customWidth="1"/>
    <col min="23" max="23" width="18.85546875" customWidth="1"/>
  </cols>
  <sheetData>
    <row r="1" spans="1:25" x14ac:dyDescent="0.25">
      <c r="B1" s="5"/>
      <c r="C1" s="5"/>
      <c r="D1" s="5"/>
      <c r="E1" s="5"/>
      <c r="F1" s="192" t="s">
        <v>240</v>
      </c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5"/>
    </row>
    <row r="2" spans="1:25" x14ac:dyDescent="0.25">
      <c r="B2" s="5" t="s">
        <v>79</v>
      </c>
      <c r="C2" s="5" t="s">
        <v>99</v>
      </c>
      <c r="D2" s="5" t="s">
        <v>202</v>
      </c>
      <c r="E2" s="5" t="s">
        <v>80</v>
      </c>
      <c r="F2" s="35" t="s">
        <v>81</v>
      </c>
      <c r="G2" s="35" t="s">
        <v>82</v>
      </c>
      <c r="H2" s="32" t="s">
        <v>83</v>
      </c>
      <c r="I2" s="35" t="s">
        <v>84</v>
      </c>
      <c r="J2" s="35" t="s">
        <v>85</v>
      </c>
      <c r="K2" s="32" t="s">
        <v>86</v>
      </c>
      <c r="L2" s="29" t="s">
        <v>87</v>
      </c>
      <c r="M2" s="35" t="s">
        <v>88</v>
      </c>
      <c r="N2" s="35" t="s">
        <v>89</v>
      </c>
      <c r="O2" s="35" t="s">
        <v>90</v>
      </c>
      <c r="P2" s="35" t="s">
        <v>91</v>
      </c>
      <c r="Q2" s="35" t="s">
        <v>92</v>
      </c>
      <c r="R2" s="29" t="s">
        <v>93</v>
      </c>
      <c r="S2" s="29" t="s">
        <v>94</v>
      </c>
      <c r="T2" s="29" t="s">
        <v>95</v>
      </c>
      <c r="U2" s="35" t="s">
        <v>96</v>
      </c>
      <c r="V2" s="5" t="s">
        <v>0</v>
      </c>
      <c r="W2" s="27" t="s">
        <v>181</v>
      </c>
    </row>
    <row r="3" spans="1:25" x14ac:dyDescent="0.25">
      <c r="A3" s="11">
        <v>1</v>
      </c>
      <c r="B3" s="12" t="s">
        <v>1</v>
      </c>
      <c r="C3" s="13" t="s">
        <v>100</v>
      </c>
      <c r="D3" s="13" t="s">
        <v>188</v>
      </c>
      <c r="E3" s="13" t="s">
        <v>105</v>
      </c>
      <c r="F3" s="13">
        <v>232</v>
      </c>
      <c r="G3" s="13">
        <v>872</v>
      </c>
      <c r="H3" s="49">
        <v>30536</v>
      </c>
      <c r="I3" s="13">
        <v>972</v>
      </c>
      <c r="J3" s="49">
        <v>1518</v>
      </c>
      <c r="K3" s="13">
        <v>746</v>
      </c>
      <c r="L3" s="13">
        <v>660</v>
      </c>
      <c r="M3" s="13">
        <v>277</v>
      </c>
      <c r="N3" s="13">
        <v>387</v>
      </c>
      <c r="O3" s="13">
        <v>482</v>
      </c>
      <c r="P3" s="13">
        <v>713</v>
      </c>
      <c r="Q3" s="13">
        <v>357</v>
      </c>
      <c r="R3" s="49">
        <v>2762</v>
      </c>
      <c r="S3" s="49">
        <v>1517</v>
      </c>
      <c r="T3" s="13">
        <v>1791</v>
      </c>
      <c r="U3" s="13">
        <v>223</v>
      </c>
      <c r="V3" s="14">
        <f t="shared" ref="V3:V27" si="0">SUM(F3:U3)</f>
        <v>44045</v>
      </c>
      <c r="W3" s="23">
        <f>V3/X27</f>
        <v>0.11963256004715225</v>
      </c>
      <c r="X3" s="19"/>
    </row>
    <row r="4" spans="1:25" x14ac:dyDescent="0.25">
      <c r="A4" s="11">
        <v>2</v>
      </c>
      <c r="B4" s="12" t="s">
        <v>2</v>
      </c>
      <c r="C4" s="13" t="s">
        <v>106</v>
      </c>
      <c r="D4" s="13" t="s">
        <v>188</v>
      </c>
      <c r="E4" s="13" t="s">
        <v>105</v>
      </c>
      <c r="F4" s="47">
        <v>373</v>
      </c>
      <c r="G4" s="47">
        <v>1131</v>
      </c>
      <c r="H4" s="45">
        <v>19534</v>
      </c>
      <c r="I4" s="13">
        <v>873</v>
      </c>
      <c r="J4" s="13">
        <v>1033</v>
      </c>
      <c r="K4" s="13">
        <v>604</v>
      </c>
      <c r="L4" s="13">
        <v>840</v>
      </c>
      <c r="M4" s="47">
        <v>299</v>
      </c>
      <c r="N4" s="13">
        <v>549</v>
      </c>
      <c r="O4" s="47">
        <v>601</v>
      </c>
      <c r="P4" s="13">
        <v>1003</v>
      </c>
      <c r="Q4" s="13">
        <v>540</v>
      </c>
      <c r="R4" s="13">
        <v>2684</v>
      </c>
      <c r="S4" s="13">
        <v>1077</v>
      </c>
      <c r="T4" s="47">
        <v>1902</v>
      </c>
      <c r="U4" s="13">
        <v>121</v>
      </c>
      <c r="V4" s="14">
        <f t="shared" si="0"/>
        <v>33164</v>
      </c>
      <c r="W4" s="24">
        <f>V4/X27</f>
        <v>9.007819778416977E-2</v>
      </c>
      <c r="X4" s="25">
        <f>SUM(W3:W4)</f>
        <v>0.20971075783132204</v>
      </c>
    </row>
    <row r="5" spans="1:25" x14ac:dyDescent="0.25">
      <c r="A5" s="11">
        <v>3</v>
      </c>
      <c r="B5" s="12" t="s">
        <v>3</v>
      </c>
      <c r="C5" s="13" t="s">
        <v>101</v>
      </c>
      <c r="D5" s="13" t="s">
        <v>189</v>
      </c>
      <c r="E5" s="13" t="s">
        <v>105</v>
      </c>
      <c r="F5" s="13">
        <v>286</v>
      </c>
      <c r="G5" s="13">
        <v>804</v>
      </c>
      <c r="H5" s="45">
        <v>10966</v>
      </c>
      <c r="I5" s="13">
        <v>996</v>
      </c>
      <c r="J5" s="13">
        <v>1036</v>
      </c>
      <c r="K5" s="13">
        <v>593</v>
      </c>
      <c r="L5" s="13">
        <v>633</v>
      </c>
      <c r="M5" s="13">
        <v>269</v>
      </c>
      <c r="N5" s="13">
        <v>740</v>
      </c>
      <c r="O5" s="13">
        <v>331</v>
      </c>
      <c r="P5" s="13">
        <v>675</v>
      </c>
      <c r="Q5" s="13">
        <v>324</v>
      </c>
      <c r="R5" s="13">
        <v>1709</v>
      </c>
      <c r="S5" s="13">
        <v>1027</v>
      </c>
      <c r="T5" s="13">
        <v>1528</v>
      </c>
      <c r="U5" s="13">
        <v>259</v>
      </c>
      <c r="V5" s="14">
        <f t="shared" si="0"/>
        <v>22176</v>
      </c>
      <c r="W5" s="22">
        <f>V5/X27</f>
        <v>6.0233208119097478E-2</v>
      </c>
    </row>
    <row r="6" spans="1:25" x14ac:dyDescent="0.25">
      <c r="A6" s="11">
        <v>4</v>
      </c>
      <c r="B6" s="12" t="s">
        <v>4</v>
      </c>
      <c r="C6" s="13" t="s">
        <v>110</v>
      </c>
      <c r="D6" s="13" t="s">
        <v>190</v>
      </c>
      <c r="E6" s="13" t="s">
        <v>105</v>
      </c>
      <c r="F6" s="13">
        <v>181</v>
      </c>
      <c r="G6" s="13">
        <v>625</v>
      </c>
      <c r="H6" s="45">
        <v>9782</v>
      </c>
      <c r="I6" s="47">
        <v>1258</v>
      </c>
      <c r="J6" s="13">
        <v>970</v>
      </c>
      <c r="K6" s="13">
        <v>703</v>
      </c>
      <c r="L6" s="13">
        <v>457</v>
      </c>
      <c r="M6" s="13">
        <v>127</v>
      </c>
      <c r="N6" s="13">
        <v>503</v>
      </c>
      <c r="O6" s="13">
        <v>437</v>
      </c>
      <c r="P6" s="13">
        <v>1059</v>
      </c>
      <c r="Q6" s="13">
        <v>405</v>
      </c>
      <c r="R6" s="13">
        <v>2263</v>
      </c>
      <c r="S6" s="13">
        <v>1074</v>
      </c>
      <c r="T6" s="13">
        <v>1103</v>
      </c>
      <c r="U6" s="47">
        <v>280</v>
      </c>
      <c r="V6" s="14">
        <f t="shared" si="0"/>
        <v>21227</v>
      </c>
      <c r="W6" s="22">
        <f>V6/X27</f>
        <v>5.7655587515515971E-2</v>
      </c>
    </row>
    <row r="7" spans="1:25" x14ac:dyDescent="0.25">
      <c r="A7" s="11">
        <v>5</v>
      </c>
      <c r="B7" s="12" t="s">
        <v>5</v>
      </c>
      <c r="C7" s="13" t="s">
        <v>115</v>
      </c>
      <c r="D7" s="13" t="s">
        <v>191</v>
      </c>
      <c r="E7" s="13" t="s">
        <v>105</v>
      </c>
      <c r="F7" s="13">
        <v>208</v>
      </c>
      <c r="G7" s="13">
        <v>367</v>
      </c>
      <c r="H7" s="45">
        <v>11843</v>
      </c>
      <c r="I7" s="13">
        <v>545</v>
      </c>
      <c r="J7" s="13">
        <v>649</v>
      </c>
      <c r="K7" s="13">
        <v>396</v>
      </c>
      <c r="L7" s="13">
        <v>383</v>
      </c>
      <c r="M7" s="13">
        <v>265</v>
      </c>
      <c r="N7" s="13">
        <v>340</v>
      </c>
      <c r="O7" s="13">
        <v>292</v>
      </c>
      <c r="P7" s="13">
        <v>612</v>
      </c>
      <c r="Q7" s="13">
        <v>233</v>
      </c>
      <c r="R7" s="13">
        <v>1836</v>
      </c>
      <c r="S7" s="13">
        <v>822</v>
      </c>
      <c r="T7" s="13">
        <v>1093</v>
      </c>
      <c r="U7" s="13">
        <v>124</v>
      </c>
      <c r="V7" s="14">
        <f t="shared" si="0"/>
        <v>20008</v>
      </c>
      <c r="W7" s="22">
        <f>V7/X27</f>
        <v>5.4344608046848049E-2</v>
      </c>
      <c r="Y7" s="6">
        <f>SUM(W3:W7)</f>
        <v>0.38194416151278354</v>
      </c>
    </row>
    <row r="8" spans="1:25" x14ac:dyDescent="0.25">
      <c r="A8" s="11">
        <v>6</v>
      </c>
      <c r="B8" s="12" t="s">
        <v>6</v>
      </c>
      <c r="C8" s="13" t="s">
        <v>102</v>
      </c>
      <c r="D8" s="13" t="s">
        <v>190</v>
      </c>
      <c r="E8" s="13" t="s">
        <v>105</v>
      </c>
      <c r="F8" s="13">
        <v>157</v>
      </c>
      <c r="G8" s="13">
        <v>615</v>
      </c>
      <c r="H8" s="45">
        <v>8662</v>
      </c>
      <c r="I8" s="13">
        <v>923</v>
      </c>
      <c r="J8" s="13">
        <v>532</v>
      </c>
      <c r="K8" s="13">
        <v>536</v>
      </c>
      <c r="L8" s="47">
        <v>1476</v>
      </c>
      <c r="M8" s="13">
        <v>156</v>
      </c>
      <c r="N8" s="13">
        <v>740</v>
      </c>
      <c r="O8" s="13">
        <v>221</v>
      </c>
      <c r="P8" s="13">
        <v>1505</v>
      </c>
      <c r="Q8" s="13">
        <v>621</v>
      </c>
      <c r="R8" s="13">
        <v>1685</v>
      </c>
      <c r="S8" s="13">
        <v>814</v>
      </c>
      <c r="T8" s="13">
        <v>999</v>
      </c>
      <c r="U8" s="13">
        <v>121</v>
      </c>
      <c r="V8" s="14">
        <f t="shared" si="0"/>
        <v>19763</v>
      </c>
      <c r="W8" s="22">
        <f>V8/X27</f>
        <v>5.3679152780380747E-2</v>
      </c>
      <c r="X8" s="6">
        <f>SUM(W5:W8)</f>
        <v>0.22591255646184225</v>
      </c>
    </row>
    <row r="9" spans="1:25" x14ac:dyDescent="0.25">
      <c r="A9" s="11">
        <v>7</v>
      </c>
      <c r="B9" s="12" t="s">
        <v>7</v>
      </c>
      <c r="C9" s="13" t="s">
        <v>118</v>
      </c>
      <c r="D9" s="13" t="s">
        <v>192</v>
      </c>
      <c r="E9" s="13" t="s">
        <v>105</v>
      </c>
      <c r="F9" s="13">
        <v>148</v>
      </c>
      <c r="G9" s="13">
        <v>448</v>
      </c>
      <c r="H9" s="45">
        <v>6754</v>
      </c>
      <c r="I9" s="13">
        <v>645</v>
      </c>
      <c r="J9" s="13">
        <v>401</v>
      </c>
      <c r="K9" s="13">
        <v>386</v>
      </c>
      <c r="L9" s="13">
        <v>1303</v>
      </c>
      <c r="M9" s="13">
        <v>143</v>
      </c>
      <c r="N9" s="13">
        <v>617</v>
      </c>
      <c r="O9" s="13">
        <v>290</v>
      </c>
      <c r="P9" s="13">
        <v>857</v>
      </c>
      <c r="Q9" s="13">
        <v>716</v>
      </c>
      <c r="R9" s="13">
        <v>1578</v>
      </c>
      <c r="S9" s="13">
        <v>760</v>
      </c>
      <c r="T9" s="13">
        <v>803</v>
      </c>
      <c r="U9" s="13">
        <v>159</v>
      </c>
      <c r="V9" s="14">
        <f t="shared" si="0"/>
        <v>16008</v>
      </c>
      <c r="W9" s="22">
        <f>V9/X27</f>
        <v>4.3480032267790063E-2</v>
      </c>
    </row>
    <row r="10" spans="1:25" x14ac:dyDescent="0.25">
      <c r="A10" s="11">
        <v>8</v>
      </c>
      <c r="B10" s="12" t="s">
        <v>8</v>
      </c>
      <c r="C10" s="13" t="s">
        <v>119</v>
      </c>
      <c r="D10" s="13" t="s">
        <v>191</v>
      </c>
      <c r="E10" s="13" t="s">
        <v>105</v>
      </c>
      <c r="F10" s="13">
        <v>117</v>
      </c>
      <c r="G10" s="13">
        <v>438</v>
      </c>
      <c r="H10" s="45">
        <v>8477</v>
      </c>
      <c r="I10" s="13">
        <v>620</v>
      </c>
      <c r="J10" s="13">
        <v>540</v>
      </c>
      <c r="K10" s="13">
        <v>379</v>
      </c>
      <c r="L10" s="13">
        <v>494</v>
      </c>
      <c r="M10" s="13">
        <v>152</v>
      </c>
      <c r="N10" s="13">
        <v>269</v>
      </c>
      <c r="O10" s="13">
        <v>272</v>
      </c>
      <c r="P10" s="13">
        <v>396</v>
      </c>
      <c r="Q10" s="13">
        <v>226</v>
      </c>
      <c r="R10" s="13">
        <v>880</v>
      </c>
      <c r="S10" s="13">
        <v>675</v>
      </c>
      <c r="T10" s="13">
        <v>924</v>
      </c>
      <c r="U10" s="13">
        <v>168</v>
      </c>
      <c r="V10" s="14">
        <f t="shared" si="0"/>
        <v>15027</v>
      </c>
      <c r="W10" s="22">
        <f>V10/X27</f>
        <v>4.0815495057976089E-2</v>
      </c>
    </row>
    <row r="11" spans="1:25" x14ac:dyDescent="0.25">
      <c r="A11" s="11">
        <v>9</v>
      </c>
      <c r="B11" s="12" t="s">
        <v>9</v>
      </c>
      <c r="C11" s="13" t="s">
        <v>116</v>
      </c>
      <c r="D11" s="13" t="s">
        <v>191</v>
      </c>
      <c r="E11" s="13" t="s">
        <v>105</v>
      </c>
      <c r="F11" s="13">
        <v>62</v>
      </c>
      <c r="G11" s="13">
        <v>891</v>
      </c>
      <c r="H11" s="13">
        <v>2945</v>
      </c>
      <c r="I11" s="13">
        <v>328</v>
      </c>
      <c r="J11" s="13">
        <v>144</v>
      </c>
      <c r="K11" s="13">
        <v>506</v>
      </c>
      <c r="L11" s="13">
        <v>1326</v>
      </c>
      <c r="M11" s="13">
        <v>51</v>
      </c>
      <c r="N11" s="13">
        <v>569</v>
      </c>
      <c r="O11" s="13">
        <v>54</v>
      </c>
      <c r="P11" s="13">
        <v>1911</v>
      </c>
      <c r="Q11" s="13">
        <v>682</v>
      </c>
      <c r="R11" s="13">
        <v>2003</v>
      </c>
      <c r="S11" s="13">
        <v>715</v>
      </c>
      <c r="T11" s="13">
        <v>1028</v>
      </c>
      <c r="U11" s="13">
        <v>38</v>
      </c>
      <c r="V11" s="14">
        <f t="shared" si="0"/>
        <v>13253</v>
      </c>
      <c r="W11" s="22">
        <f>V11/X27</f>
        <v>3.5997055699963879E-2</v>
      </c>
    </row>
    <row r="12" spans="1:25" x14ac:dyDescent="0.25">
      <c r="A12" s="11">
        <v>10</v>
      </c>
      <c r="B12" s="12" t="s">
        <v>10</v>
      </c>
      <c r="C12" s="13" t="s">
        <v>123</v>
      </c>
      <c r="D12" s="13" t="s">
        <v>193</v>
      </c>
      <c r="E12" s="13" t="s">
        <v>105</v>
      </c>
      <c r="F12" s="13">
        <v>152</v>
      </c>
      <c r="G12" s="13">
        <v>421</v>
      </c>
      <c r="H12" s="45">
        <v>5595</v>
      </c>
      <c r="I12" s="13">
        <v>624</v>
      </c>
      <c r="J12" s="13">
        <v>412</v>
      </c>
      <c r="K12" s="13">
        <v>319</v>
      </c>
      <c r="L12" s="13">
        <v>843</v>
      </c>
      <c r="M12" s="13">
        <v>205</v>
      </c>
      <c r="N12" s="13">
        <v>504</v>
      </c>
      <c r="O12" s="13">
        <v>204</v>
      </c>
      <c r="P12" s="13">
        <v>691</v>
      </c>
      <c r="Q12" s="13">
        <v>392</v>
      </c>
      <c r="R12" s="13">
        <v>1439</v>
      </c>
      <c r="S12" s="13">
        <v>499</v>
      </c>
      <c r="T12" s="13">
        <v>676</v>
      </c>
      <c r="U12" s="13">
        <v>98</v>
      </c>
      <c r="V12" s="14">
        <f t="shared" si="0"/>
        <v>13074</v>
      </c>
      <c r="W12" s="22">
        <f>V12/X27</f>
        <v>3.5510865933851034E-2</v>
      </c>
    </row>
    <row r="13" spans="1:25" x14ac:dyDescent="0.25">
      <c r="A13" s="11">
        <v>11</v>
      </c>
      <c r="B13" s="12" t="s">
        <v>11</v>
      </c>
      <c r="C13" s="13" t="s">
        <v>125</v>
      </c>
      <c r="D13" s="13" t="s">
        <v>189</v>
      </c>
      <c r="E13" s="13" t="s">
        <v>105</v>
      </c>
      <c r="F13" s="13">
        <v>90</v>
      </c>
      <c r="G13" s="13">
        <v>1026</v>
      </c>
      <c r="H13" s="13">
        <v>3331</v>
      </c>
      <c r="I13" s="13">
        <v>335</v>
      </c>
      <c r="J13" s="13">
        <v>162</v>
      </c>
      <c r="K13" s="13">
        <v>743</v>
      </c>
      <c r="L13" s="13">
        <v>989</v>
      </c>
      <c r="M13" s="13">
        <v>97</v>
      </c>
      <c r="N13" s="47">
        <v>833</v>
      </c>
      <c r="O13" s="13">
        <v>57</v>
      </c>
      <c r="P13" s="13">
        <v>1422</v>
      </c>
      <c r="Q13" s="47">
        <v>783</v>
      </c>
      <c r="R13" s="13">
        <v>1748</v>
      </c>
      <c r="S13" s="13">
        <v>618</v>
      </c>
      <c r="T13" s="13">
        <v>733</v>
      </c>
      <c r="U13" s="13">
        <v>28</v>
      </c>
      <c r="V13" s="14">
        <f t="shared" si="0"/>
        <v>12995</v>
      </c>
      <c r="W13" s="22">
        <f>V13/X27</f>
        <v>3.5296290562214637E-2</v>
      </c>
    </row>
    <row r="14" spans="1:25" x14ac:dyDescent="0.25">
      <c r="A14" s="11">
        <v>12</v>
      </c>
      <c r="B14" s="12" t="s">
        <v>12</v>
      </c>
      <c r="C14" s="13" t="s">
        <v>120</v>
      </c>
      <c r="D14" s="13" t="s">
        <v>188</v>
      </c>
      <c r="E14" s="13" t="s">
        <v>105</v>
      </c>
      <c r="F14" s="13">
        <v>22</v>
      </c>
      <c r="G14" s="13">
        <v>342</v>
      </c>
      <c r="H14" s="13">
        <v>3206</v>
      </c>
      <c r="I14" s="13">
        <v>139</v>
      </c>
      <c r="J14" s="13">
        <v>62</v>
      </c>
      <c r="K14" s="47">
        <v>829</v>
      </c>
      <c r="L14" s="13">
        <v>1438</v>
      </c>
      <c r="M14" s="13">
        <v>45</v>
      </c>
      <c r="N14" s="13">
        <v>742</v>
      </c>
      <c r="O14" s="13">
        <v>37</v>
      </c>
      <c r="P14" s="47">
        <v>2037</v>
      </c>
      <c r="Q14" s="13">
        <v>677</v>
      </c>
      <c r="R14" s="13">
        <v>1866</v>
      </c>
      <c r="S14" s="13">
        <v>664</v>
      </c>
      <c r="T14" s="13">
        <v>395</v>
      </c>
      <c r="U14" s="13">
        <v>18</v>
      </c>
      <c r="V14" s="14">
        <f t="shared" si="0"/>
        <v>12519</v>
      </c>
      <c r="W14" s="22">
        <f>V14/X27</f>
        <v>3.4003406044506732E-2</v>
      </c>
    </row>
    <row r="15" spans="1:25" x14ac:dyDescent="0.25">
      <c r="A15" s="11">
        <v>13</v>
      </c>
      <c r="B15" s="12" t="s">
        <v>13</v>
      </c>
      <c r="C15" s="13" t="s">
        <v>126</v>
      </c>
      <c r="D15" s="13" t="s">
        <v>194</v>
      </c>
      <c r="E15" s="13" t="s">
        <v>105</v>
      </c>
      <c r="F15" s="13">
        <v>103</v>
      </c>
      <c r="G15" s="13">
        <v>452</v>
      </c>
      <c r="H15" s="45">
        <v>6052</v>
      </c>
      <c r="I15" s="13">
        <v>423</v>
      </c>
      <c r="J15" s="13">
        <v>251</v>
      </c>
      <c r="K15" s="13">
        <v>533</v>
      </c>
      <c r="L15" s="13">
        <v>293</v>
      </c>
      <c r="M15" s="13">
        <v>113</v>
      </c>
      <c r="N15" s="13">
        <v>284</v>
      </c>
      <c r="O15" s="13">
        <v>144</v>
      </c>
      <c r="P15" s="13">
        <v>342</v>
      </c>
      <c r="Q15" s="13">
        <v>326</v>
      </c>
      <c r="R15" s="13">
        <v>1080</v>
      </c>
      <c r="S15" s="13">
        <v>771</v>
      </c>
      <c r="T15" s="13">
        <v>880</v>
      </c>
      <c r="U15" s="13">
        <v>94</v>
      </c>
      <c r="V15" s="14">
        <f t="shared" si="0"/>
        <v>12141</v>
      </c>
      <c r="W15" s="22">
        <f>V15/X27</f>
        <v>3.2976703633385757E-2</v>
      </c>
    </row>
    <row r="16" spans="1:25" x14ac:dyDescent="0.25">
      <c r="A16" s="11">
        <v>14</v>
      </c>
      <c r="B16" s="12" t="s">
        <v>14</v>
      </c>
      <c r="C16" s="13" t="s">
        <v>128</v>
      </c>
      <c r="D16" s="13" t="s">
        <v>190</v>
      </c>
      <c r="E16" s="13" t="s">
        <v>105</v>
      </c>
      <c r="F16" s="13">
        <v>125</v>
      </c>
      <c r="G16" s="13">
        <v>448</v>
      </c>
      <c r="H16" s="13">
        <v>5135</v>
      </c>
      <c r="I16" s="13">
        <v>612</v>
      </c>
      <c r="J16" s="13">
        <v>335</v>
      </c>
      <c r="K16" s="13">
        <v>203</v>
      </c>
      <c r="L16" s="13">
        <v>417</v>
      </c>
      <c r="M16" s="13">
        <v>107</v>
      </c>
      <c r="N16" s="13">
        <v>372</v>
      </c>
      <c r="O16" s="13">
        <v>221</v>
      </c>
      <c r="P16" s="13">
        <v>727</v>
      </c>
      <c r="Q16" s="13">
        <v>263</v>
      </c>
      <c r="R16" s="13">
        <v>828</v>
      </c>
      <c r="S16" s="13">
        <v>458</v>
      </c>
      <c r="T16" s="13">
        <v>505</v>
      </c>
      <c r="U16" s="13">
        <v>79</v>
      </c>
      <c r="V16" s="14">
        <f t="shared" si="0"/>
        <v>10835</v>
      </c>
      <c r="W16" s="22">
        <f>V16/X27</f>
        <v>2.9429419641523322E-2</v>
      </c>
    </row>
    <row r="17" spans="1:24" x14ac:dyDescent="0.25">
      <c r="A17" s="11">
        <v>15</v>
      </c>
      <c r="B17" s="12" t="s">
        <v>15</v>
      </c>
      <c r="C17" s="13" t="s">
        <v>111</v>
      </c>
      <c r="D17" s="13" t="s">
        <v>196</v>
      </c>
      <c r="E17" s="13" t="s">
        <v>105</v>
      </c>
      <c r="F17" s="13">
        <v>114</v>
      </c>
      <c r="G17" s="13">
        <v>419</v>
      </c>
      <c r="H17" s="13">
        <v>5296</v>
      </c>
      <c r="I17" s="13">
        <v>797</v>
      </c>
      <c r="J17" s="13">
        <v>305</v>
      </c>
      <c r="K17" s="13">
        <v>251</v>
      </c>
      <c r="L17" s="13">
        <v>148</v>
      </c>
      <c r="M17" s="13">
        <v>115</v>
      </c>
      <c r="N17" s="13">
        <v>314</v>
      </c>
      <c r="O17" s="13">
        <v>153</v>
      </c>
      <c r="P17" s="13">
        <v>343</v>
      </c>
      <c r="Q17" s="13">
        <v>163</v>
      </c>
      <c r="R17" s="13">
        <v>752</v>
      </c>
      <c r="S17" s="13">
        <v>509</v>
      </c>
      <c r="T17" s="13">
        <v>642</v>
      </c>
      <c r="U17" s="13">
        <v>85</v>
      </c>
      <c r="V17" s="14">
        <f t="shared" si="0"/>
        <v>10406</v>
      </c>
      <c r="W17" s="22">
        <f>V17/X27</f>
        <v>2.8264193889219354E-2</v>
      </c>
    </row>
    <row r="18" spans="1:24" x14ac:dyDescent="0.25">
      <c r="A18" s="11">
        <v>16</v>
      </c>
      <c r="B18" s="12" t="s">
        <v>16</v>
      </c>
      <c r="C18" s="13" t="s">
        <v>121</v>
      </c>
      <c r="D18" s="13" t="s">
        <v>188</v>
      </c>
      <c r="E18" s="13" t="s">
        <v>105</v>
      </c>
      <c r="F18" s="13">
        <v>194</v>
      </c>
      <c r="G18" s="13">
        <v>196</v>
      </c>
      <c r="H18" s="45">
        <v>6057</v>
      </c>
      <c r="I18" s="13">
        <v>277</v>
      </c>
      <c r="J18" s="13">
        <v>400</v>
      </c>
      <c r="K18" s="13">
        <v>91</v>
      </c>
      <c r="L18" s="13">
        <v>72</v>
      </c>
      <c r="M18" s="13">
        <v>275</v>
      </c>
      <c r="N18" s="13">
        <v>199</v>
      </c>
      <c r="O18" s="13">
        <v>528</v>
      </c>
      <c r="P18" s="13">
        <v>530</v>
      </c>
      <c r="Q18" s="13">
        <v>93</v>
      </c>
      <c r="R18" s="13">
        <v>399</v>
      </c>
      <c r="S18" s="13">
        <v>154</v>
      </c>
      <c r="T18" s="13">
        <v>337</v>
      </c>
      <c r="U18" s="13">
        <v>121</v>
      </c>
      <c r="V18" s="14">
        <f t="shared" si="0"/>
        <v>9923</v>
      </c>
      <c r="W18" s="22">
        <f>V18/X27</f>
        <v>2.69522963638981E-2</v>
      </c>
    </row>
    <row r="19" spans="1:24" x14ac:dyDescent="0.25">
      <c r="A19" s="11">
        <v>17</v>
      </c>
      <c r="B19" s="12" t="s">
        <v>17</v>
      </c>
      <c r="C19" s="13" t="s">
        <v>104</v>
      </c>
      <c r="D19" s="13" t="s">
        <v>189</v>
      </c>
      <c r="E19" s="13" t="s">
        <v>105</v>
      </c>
      <c r="F19" s="13">
        <v>82</v>
      </c>
      <c r="G19" s="13">
        <v>334</v>
      </c>
      <c r="H19" s="13">
        <v>3381</v>
      </c>
      <c r="I19" s="13">
        <v>541</v>
      </c>
      <c r="J19" s="13">
        <v>293</v>
      </c>
      <c r="K19" s="13">
        <v>316</v>
      </c>
      <c r="L19" s="13">
        <v>473</v>
      </c>
      <c r="M19" s="13">
        <v>165</v>
      </c>
      <c r="N19" s="13">
        <v>344</v>
      </c>
      <c r="O19" s="13">
        <v>154</v>
      </c>
      <c r="P19" s="13">
        <v>659</v>
      </c>
      <c r="Q19" s="13">
        <v>321</v>
      </c>
      <c r="R19" s="13">
        <v>1120</v>
      </c>
      <c r="S19" s="13">
        <v>656</v>
      </c>
      <c r="T19" s="13">
        <v>904</v>
      </c>
      <c r="U19" s="13">
        <v>94</v>
      </c>
      <c r="V19" s="14">
        <f t="shared" si="0"/>
        <v>9837</v>
      </c>
      <c r="W19" s="22">
        <f>V19/X27</f>
        <v>2.6718707984648354E-2</v>
      </c>
    </row>
    <row r="20" spans="1:24" x14ac:dyDescent="0.25">
      <c r="A20" s="11">
        <v>18</v>
      </c>
      <c r="B20" s="12" t="s">
        <v>18</v>
      </c>
      <c r="C20" s="13" t="s">
        <v>130</v>
      </c>
      <c r="D20" s="13" t="s">
        <v>197</v>
      </c>
      <c r="E20" s="13" t="s">
        <v>105</v>
      </c>
      <c r="F20" s="13">
        <v>88</v>
      </c>
      <c r="G20" s="13">
        <v>377</v>
      </c>
      <c r="H20" s="13">
        <v>3743</v>
      </c>
      <c r="I20" s="13">
        <v>401</v>
      </c>
      <c r="J20" s="13">
        <v>339</v>
      </c>
      <c r="K20" s="13">
        <v>368</v>
      </c>
      <c r="L20" s="13">
        <v>709</v>
      </c>
      <c r="M20" s="13">
        <v>291</v>
      </c>
      <c r="N20" s="13">
        <v>418</v>
      </c>
      <c r="O20" s="13">
        <v>96</v>
      </c>
      <c r="P20" s="13">
        <v>497</v>
      </c>
      <c r="Q20" s="13">
        <v>307</v>
      </c>
      <c r="R20" s="13">
        <v>824</v>
      </c>
      <c r="S20" s="13">
        <v>598</v>
      </c>
      <c r="T20" s="13">
        <v>702</v>
      </c>
      <c r="U20" s="13">
        <v>63</v>
      </c>
      <c r="V20" s="14">
        <f t="shared" si="0"/>
        <v>9821</v>
      </c>
      <c r="W20" s="22">
        <f>V20/X27</f>
        <v>2.6675249681532124E-2</v>
      </c>
    </row>
    <row r="21" spans="1:24" x14ac:dyDescent="0.25">
      <c r="A21" s="11">
        <v>19</v>
      </c>
      <c r="B21" s="12" t="s">
        <v>19</v>
      </c>
      <c r="C21" s="13" t="s">
        <v>129</v>
      </c>
      <c r="D21" s="13" t="s">
        <v>190</v>
      </c>
      <c r="E21" s="13" t="s">
        <v>105</v>
      </c>
      <c r="F21" s="13">
        <v>56</v>
      </c>
      <c r="G21" s="13">
        <v>808</v>
      </c>
      <c r="H21" s="13">
        <v>3910</v>
      </c>
      <c r="I21" s="13">
        <v>347</v>
      </c>
      <c r="J21" s="13">
        <v>155</v>
      </c>
      <c r="K21" s="13">
        <v>341</v>
      </c>
      <c r="L21" s="13">
        <v>319</v>
      </c>
      <c r="M21" s="13">
        <v>26</v>
      </c>
      <c r="N21" s="13">
        <v>135</v>
      </c>
      <c r="O21" s="13">
        <v>47</v>
      </c>
      <c r="P21" s="13">
        <v>453</v>
      </c>
      <c r="Q21" s="13">
        <v>334</v>
      </c>
      <c r="R21" s="13">
        <v>1161</v>
      </c>
      <c r="S21" s="13">
        <v>599</v>
      </c>
      <c r="T21" s="13">
        <v>810</v>
      </c>
      <c r="U21" s="13">
        <v>35</v>
      </c>
      <c r="V21" s="14">
        <f t="shared" si="0"/>
        <v>9536</v>
      </c>
      <c r="W21" s="22">
        <f>V21/X27</f>
        <v>2.5901148657274241E-2</v>
      </c>
    </row>
    <row r="22" spans="1:24" x14ac:dyDescent="0.25">
      <c r="A22" s="11">
        <v>20</v>
      </c>
      <c r="B22" s="12" t="s">
        <v>20</v>
      </c>
      <c r="C22" s="13" t="s">
        <v>131</v>
      </c>
      <c r="D22" s="13" t="s">
        <v>194</v>
      </c>
      <c r="E22" s="13" t="s">
        <v>105</v>
      </c>
      <c r="F22" s="13">
        <v>83</v>
      </c>
      <c r="G22" s="13">
        <v>393</v>
      </c>
      <c r="H22" s="13">
        <v>3239</v>
      </c>
      <c r="I22" s="13">
        <v>282</v>
      </c>
      <c r="J22" s="13">
        <v>130</v>
      </c>
      <c r="K22" s="13">
        <v>412</v>
      </c>
      <c r="L22" s="13">
        <v>442</v>
      </c>
      <c r="M22" s="13">
        <v>93</v>
      </c>
      <c r="N22" s="13">
        <v>302</v>
      </c>
      <c r="O22" s="13">
        <v>85</v>
      </c>
      <c r="P22" s="13">
        <v>469</v>
      </c>
      <c r="Q22" s="13">
        <v>357</v>
      </c>
      <c r="R22" s="13">
        <v>1031</v>
      </c>
      <c r="S22" s="13">
        <v>918</v>
      </c>
      <c r="T22" s="13">
        <v>880</v>
      </c>
      <c r="U22" s="13">
        <v>47</v>
      </c>
      <c r="V22" s="14">
        <f t="shared" si="0"/>
        <v>9163</v>
      </c>
      <c r="W22" s="22">
        <f>V22/X27</f>
        <v>2.4888026965877084E-2</v>
      </c>
    </row>
    <row r="23" spans="1:24" x14ac:dyDescent="0.25">
      <c r="A23" s="11">
        <v>21</v>
      </c>
      <c r="B23" s="12" t="s">
        <v>21</v>
      </c>
      <c r="C23" s="13" t="s">
        <v>132</v>
      </c>
      <c r="D23" s="13" t="s">
        <v>191</v>
      </c>
      <c r="E23" s="13" t="s">
        <v>105</v>
      </c>
      <c r="F23" s="13">
        <v>153</v>
      </c>
      <c r="G23" s="13">
        <v>193</v>
      </c>
      <c r="H23" s="13">
        <v>4023</v>
      </c>
      <c r="I23" s="13">
        <v>273</v>
      </c>
      <c r="J23" s="13">
        <v>339</v>
      </c>
      <c r="K23" s="13">
        <v>275</v>
      </c>
      <c r="L23" s="13">
        <v>296</v>
      </c>
      <c r="M23" s="13">
        <v>90</v>
      </c>
      <c r="N23" s="13">
        <v>185</v>
      </c>
      <c r="O23" s="13">
        <v>122</v>
      </c>
      <c r="P23" s="13">
        <v>473</v>
      </c>
      <c r="Q23" s="13">
        <v>161</v>
      </c>
      <c r="R23" s="13">
        <v>924</v>
      </c>
      <c r="S23" s="13">
        <v>494</v>
      </c>
      <c r="T23" s="13">
        <v>728</v>
      </c>
      <c r="U23" s="13">
        <v>54</v>
      </c>
      <c r="V23" s="14">
        <f t="shared" si="0"/>
        <v>8783</v>
      </c>
      <c r="W23" s="22">
        <f>V23/X27</f>
        <v>2.3855892266866574E-2</v>
      </c>
    </row>
    <row r="24" spans="1:24" x14ac:dyDescent="0.25">
      <c r="A24" s="11">
        <v>22</v>
      </c>
      <c r="B24" s="12" t="s">
        <v>22</v>
      </c>
      <c r="C24" s="13" t="s">
        <v>133</v>
      </c>
      <c r="D24" s="13" t="s">
        <v>198</v>
      </c>
      <c r="E24" s="13" t="s">
        <v>178</v>
      </c>
      <c r="F24" s="13">
        <v>64</v>
      </c>
      <c r="G24" s="13">
        <v>166</v>
      </c>
      <c r="H24" s="45">
        <v>6121</v>
      </c>
      <c r="I24" s="13">
        <v>157</v>
      </c>
      <c r="J24" s="13">
        <v>342</v>
      </c>
      <c r="K24" s="13">
        <v>78</v>
      </c>
      <c r="L24" s="13">
        <v>146</v>
      </c>
      <c r="M24" s="13">
        <v>226</v>
      </c>
      <c r="N24" s="13">
        <v>305</v>
      </c>
      <c r="O24" s="13">
        <v>115</v>
      </c>
      <c r="P24" s="13">
        <v>254</v>
      </c>
      <c r="Q24" s="13">
        <v>148</v>
      </c>
      <c r="R24" s="13">
        <v>257</v>
      </c>
      <c r="S24" s="13">
        <v>119</v>
      </c>
      <c r="T24" s="13">
        <v>182</v>
      </c>
      <c r="U24" s="13">
        <v>50</v>
      </c>
      <c r="V24" s="14">
        <f t="shared" si="0"/>
        <v>8730</v>
      </c>
      <c r="W24" s="22">
        <f>V24/X27</f>
        <v>2.3711936637794057E-2</v>
      </c>
    </row>
    <row r="25" spans="1:24" x14ac:dyDescent="0.25">
      <c r="A25" s="11">
        <v>23</v>
      </c>
      <c r="B25" s="12" t="s">
        <v>23</v>
      </c>
      <c r="C25" s="13" t="s">
        <v>124</v>
      </c>
      <c r="D25" s="13" t="s">
        <v>199</v>
      </c>
      <c r="E25" s="13" t="s">
        <v>105</v>
      </c>
      <c r="F25" s="13">
        <v>86</v>
      </c>
      <c r="G25" s="13">
        <v>162</v>
      </c>
      <c r="H25" s="13">
        <v>3740</v>
      </c>
      <c r="I25" s="13">
        <v>435</v>
      </c>
      <c r="J25" s="13">
        <v>236</v>
      </c>
      <c r="K25" s="13">
        <v>266</v>
      </c>
      <c r="L25" s="13">
        <v>604</v>
      </c>
      <c r="M25" s="13">
        <v>106</v>
      </c>
      <c r="N25" s="13">
        <v>351</v>
      </c>
      <c r="O25" s="13">
        <v>131</v>
      </c>
      <c r="P25" s="13">
        <v>527</v>
      </c>
      <c r="Q25" s="13">
        <v>319</v>
      </c>
      <c r="R25" s="13">
        <v>721</v>
      </c>
      <c r="S25" s="13">
        <v>460</v>
      </c>
      <c r="T25" s="13">
        <v>519</v>
      </c>
      <c r="U25" s="13">
        <v>67</v>
      </c>
      <c r="V25" s="14">
        <f t="shared" si="0"/>
        <v>8730</v>
      </c>
      <c r="W25" s="22">
        <f>V25/X27</f>
        <v>2.3711936637794057E-2</v>
      </c>
    </row>
    <row r="26" spans="1:24" x14ac:dyDescent="0.25">
      <c r="A26" s="11">
        <v>24</v>
      </c>
      <c r="B26" s="12" t="s">
        <v>24</v>
      </c>
      <c r="C26" s="13" t="s">
        <v>135</v>
      </c>
      <c r="D26" s="13" t="s">
        <v>200</v>
      </c>
      <c r="E26" s="13" t="s">
        <v>105</v>
      </c>
      <c r="F26" s="13">
        <v>105</v>
      </c>
      <c r="G26" s="13">
        <v>311</v>
      </c>
      <c r="H26" s="13">
        <v>4228</v>
      </c>
      <c r="I26" s="13">
        <v>667</v>
      </c>
      <c r="J26" s="13">
        <v>209</v>
      </c>
      <c r="K26" s="13">
        <v>168</v>
      </c>
      <c r="L26" s="13">
        <v>239</v>
      </c>
      <c r="M26" s="13">
        <v>83</v>
      </c>
      <c r="N26" s="13">
        <v>317</v>
      </c>
      <c r="O26" s="13">
        <v>206</v>
      </c>
      <c r="P26" s="13">
        <v>300</v>
      </c>
      <c r="Q26" s="13">
        <v>112</v>
      </c>
      <c r="R26" s="13">
        <v>798</v>
      </c>
      <c r="S26" s="13">
        <v>287</v>
      </c>
      <c r="T26" s="13">
        <v>472</v>
      </c>
      <c r="U26" s="13">
        <v>124</v>
      </c>
      <c r="V26" s="14">
        <f t="shared" si="0"/>
        <v>8626</v>
      </c>
      <c r="W26" s="22">
        <f>V26/X27</f>
        <v>2.3429457667538549E-2</v>
      </c>
    </row>
    <row r="27" spans="1:24" x14ac:dyDescent="0.25">
      <c r="A27" s="11">
        <v>25</v>
      </c>
      <c r="B27" s="12" t="s">
        <v>25</v>
      </c>
      <c r="C27" s="13" t="s">
        <v>136</v>
      </c>
      <c r="D27" s="13" t="s">
        <v>191</v>
      </c>
      <c r="E27" s="13" t="s">
        <v>105</v>
      </c>
      <c r="F27" s="13">
        <v>123</v>
      </c>
      <c r="G27" s="13">
        <v>250</v>
      </c>
      <c r="H27" s="13">
        <v>3139</v>
      </c>
      <c r="I27" s="13">
        <v>373</v>
      </c>
      <c r="J27" s="13">
        <v>301</v>
      </c>
      <c r="K27" s="13">
        <v>234</v>
      </c>
      <c r="L27" s="13">
        <v>463</v>
      </c>
      <c r="M27" s="13">
        <v>134</v>
      </c>
      <c r="N27" s="13">
        <v>402</v>
      </c>
      <c r="O27" s="13">
        <v>144</v>
      </c>
      <c r="P27" s="13">
        <v>438</v>
      </c>
      <c r="Q27" s="13">
        <v>271</v>
      </c>
      <c r="R27" s="13">
        <v>750</v>
      </c>
      <c r="S27" s="13">
        <v>515</v>
      </c>
      <c r="T27" s="13">
        <v>762</v>
      </c>
      <c r="U27" s="13">
        <v>80</v>
      </c>
      <c r="V27" s="14">
        <f t="shared" si="0"/>
        <v>8379</v>
      </c>
      <c r="W27" s="22">
        <f>V27/X27</f>
        <v>2.275857011318172E-2</v>
      </c>
      <c r="X27">
        <f>SUM(V3:V27)</f>
        <v>368169</v>
      </c>
    </row>
    <row r="28" spans="1:24" x14ac:dyDescent="0.25">
      <c r="F28" s="1">
        <f t="shared" ref="F28:V28" si="1">SUM(F3:F27)</f>
        <v>3404</v>
      </c>
      <c r="G28" s="1">
        <f t="shared" si="1"/>
        <v>12489</v>
      </c>
      <c r="H28" s="10">
        <f>SUM(H3:H27)</f>
        <v>179695</v>
      </c>
      <c r="I28" s="1">
        <f t="shared" si="1"/>
        <v>13843</v>
      </c>
      <c r="J28" s="1">
        <f t="shared" si="1"/>
        <v>11094</v>
      </c>
      <c r="K28" s="1">
        <f t="shared" si="1"/>
        <v>10276</v>
      </c>
      <c r="L28" s="1">
        <f t="shared" si="1"/>
        <v>15463</v>
      </c>
      <c r="M28" s="1">
        <f t="shared" si="1"/>
        <v>3910</v>
      </c>
      <c r="N28" s="1">
        <f t="shared" si="1"/>
        <v>10721</v>
      </c>
      <c r="O28" s="1">
        <f t="shared" si="1"/>
        <v>5424</v>
      </c>
      <c r="P28" s="1">
        <f t="shared" si="1"/>
        <v>18893</v>
      </c>
      <c r="Q28" s="1">
        <f t="shared" si="1"/>
        <v>9131</v>
      </c>
      <c r="R28" s="1">
        <f t="shared" si="1"/>
        <v>33098</v>
      </c>
      <c r="S28" s="1">
        <f t="shared" si="1"/>
        <v>16800</v>
      </c>
      <c r="T28" s="1">
        <f t="shared" si="1"/>
        <v>21298</v>
      </c>
      <c r="U28" s="1">
        <f t="shared" si="1"/>
        <v>2630</v>
      </c>
      <c r="V28" s="175">
        <f t="shared" si="1"/>
        <v>368169</v>
      </c>
    </row>
    <row r="29" spans="1:24" x14ac:dyDescent="0.25">
      <c r="F29" s="36">
        <f>F28/V28</f>
        <v>9.2457539879783474E-3</v>
      </c>
      <c r="G29" s="36">
        <f>G28/V28</f>
        <v>3.3921921726163796E-2</v>
      </c>
      <c r="H29" s="33">
        <f>H28/V28</f>
        <v>0.48807748615445623</v>
      </c>
      <c r="I29" s="36">
        <f>I28/V28</f>
        <v>3.759958062737493E-2</v>
      </c>
      <c r="J29" s="36">
        <f>J28/V28</f>
        <v>3.0132900923217326E-2</v>
      </c>
      <c r="K29" s="33">
        <f>K28/V28</f>
        <v>2.7911095176399968E-2</v>
      </c>
      <c r="L29" s="30">
        <f>L28/V28</f>
        <v>4.199973381789341E-2</v>
      </c>
      <c r="M29" s="36">
        <f>M28/V28</f>
        <v>1.0620122824029183E-2</v>
      </c>
      <c r="N29" s="36">
        <f>N28/V28</f>
        <v>2.9119779231820169E-2</v>
      </c>
      <c r="O29" s="36">
        <f>O28/V28</f>
        <v>1.4732364756402631E-2</v>
      </c>
      <c r="P29" s="36">
        <f>P28/V28</f>
        <v>5.1316107548435637E-2</v>
      </c>
      <c r="Q29" s="36">
        <f>Q28/V28</f>
        <v>2.4801110359644621E-2</v>
      </c>
      <c r="R29" s="30">
        <f>R28/V28</f>
        <v>8.9898932283815319E-2</v>
      </c>
      <c r="S29" s="30">
        <f>S28/V28</f>
        <v>4.5631218272043549E-2</v>
      </c>
      <c r="T29" s="30">
        <f>T28/V28</f>
        <v>5.784843373559425E-2</v>
      </c>
      <c r="U29" s="36">
        <f>U28/V28</f>
        <v>7.143458574730626E-3</v>
      </c>
      <c r="V29" s="9">
        <f>SUM(F29:U29)</f>
        <v>0.99999999999999989</v>
      </c>
    </row>
    <row r="30" spans="1:24" x14ac:dyDescent="0.25">
      <c r="H30" s="9">
        <f>H3/H28</f>
        <v>0.16993238543086897</v>
      </c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2" spans="1:24" x14ac:dyDescent="0.25">
      <c r="I32" s="9"/>
    </row>
    <row r="34" spans="2:22" ht="45" x14ac:dyDescent="0.25">
      <c r="E34" s="1" t="s">
        <v>186</v>
      </c>
      <c r="H34" s="1" t="s">
        <v>187</v>
      </c>
      <c r="L34" s="1" t="s">
        <v>234</v>
      </c>
      <c r="M34" s="1" t="s">
        <v>231</v>
      </c>
      <c r="N34" s="1" t="s">
        <v>232</v>
      </c>
      <c r="Q34" s="186" t="s">
        <v>182</v>
      </c>
      <c r="R34" s="187" t="s">
        <v>183</v>
      </c>
      <c r="S34" s="188" t="s">
        <v>184</v>
      </c>
      <c r="T34" s="186" t="s">
        <v>182</v>
      </c>
      <c r="U34" s="187" t="s">
        <v>183</v>
      </c>
      <c r="V34" s="188" t="s">
        <v>184</v>
      </c>
    </row>
    <row r="35" spans="2:22" x14ac:dyDescent="0.25">
      <c r="B35" s="34" t="s">
        <v>182</v>
      </c>
      <c r="C35" s="9">
        <f>H29+K29</f>
        <v>0.51598858133085623</v>
      </c>
      <c r="D35" s="9"/>
      <c r="E35" s="32" t="s">
        <v>83</v>
      </c>
      <c r="F35" s="9">
        <f>H29</f>
        <v>0.48807748615445623</v>
      </c>
      <c r="H35" s="32" t="s">
        <v>83</v>
      </c>
      <c r="I35" s="9">
        <f>F35</f>
        <v>0.48807748615445623</v>
      </c>
      <c r="L35" s="176">
        <v>5</v>
      </c>
      <c r="M35" s="177" t="s">
        <v>191</v>
      </c>
      <c r="N35" s="178">
        <f>SUM(V7+V10+V11+V23+V27)</f>
        <v>65450</v>
      </c>
      <c r="O35" s="39">
        <f>N35/V28</f>
        <v>0.1777716211848363</v>
      </c>
      <c r="P35" s="40"/>
      <c r="Q35" s="28">
        <f>SUM(H7+H10+H11+H23+H27+K7+K10+K11+K23+K27)</f>
        <v>32217</v>
      </c>
      <c r="R35" s="28">
        <f>SUM(L7+L10+L11+L23+L27+R7+R10+R11+R23+R27+S7+S10+S11+S23+S27+T7+T10+T11+T23+T27)</f>
        <v>17111</v>
      </c>
      <c r="S35" s="1">
        <f>SUM(F7+F10+F11+F23+F27+G7+G10+G11+G23+G27++I7+I10+I11+I23+I27+J7+J10+J11+J23+J27+M7+M10+M11+M23+M27+N7+N10+N11+N23+N27+O7+O10+O11+O23+O27+P7+P10+P11+P23+P27+Q7+Q10+Q11++Q23+Q27+U7+U10+U11+U23+U27)</f>
        <v>16122</v>
      </c>
      <c r="T35" s="9">
        <f>Q35/N35</f>
        <v>0.49223834988540871</v>
      </c>
      <c r="U35" s="190">
        <f>R35/N35</f>
        <v>0.26143621084797558</v>
      </c>
      <c r="V35" s="9">
        <f>S35/N35</f>
        <v>0.24632543926661574</v>
      </c>
    </row>
    <row r="36" spans="2:22" x14ac:dyDescent="0.25">
      <c r="E36" s="32" t="s">
        <v>86</v>
      </c>
      <c r="F36" s="9">
        <f>K29</f>
        <v>2.7911095176399968E-2</v>
      </c>
      <c r="H36" s="29" t="s">
        <v>93</v>
      </c>
      <c r="I36" s="9">
        <f>F38</f>
        <v>8.9898932283815319E-2</v>
      </c>
      <c r="L36" s="179">
        <v>4</v>
      </c>
      <c r="M36" s="180" t="s">
        <v>188</v>
      </c>
      <c r="N36" s="181">
        <f>SUM(V3+V4+V14+V18)</f>
        <v>99651</v>
      </c>
      <c r="O36" s="41">
        <f>N36/V28</f>
        <v>0.27066646023972685</v>
      </c>
      <c r="P36" s="42"/>
      <c r="Q36" s="175">
        <f>SUM(H3+H4+H14+H18+K3+K4+K14+K18)</f>
        <v>61603</v>
      </c>
      <c r="R36" s="10">
        <f>SUM(L3+L4+L14+L18+R3+R4+R14+R18+S3+S4+S14+S18+T3+T4+T14+T18)</f>
        <v>18558</v>
      </c>
      <c r="S36" s="175">
        <f>SUM(F3+F4+F14+F18+G3+G4+G14+G18+I3+I4+I14+I18+J3+J4+J14+J18+M3+M4+M14+M18+N3+N4+N14+N18+O3+O4+O14+O18+P3+P4+P14+P18+Q3+Q4+Q14+Q18+U3+U4+U14+U18)</f>
        <v>19490</v>
      </c>
      <c r="T36" s="9">
        <f>Q36/N36</f>
        <v>0.61818747428525556</v>
      </c>
      <c r="U36" s="191">
        <f>R36/N36</f>
        <v>0.18622994249932265</v>
      </c>
      <c r="V36" s="9">
        <f>S36/N35</f>
        <v>0.29778456837280365</v>
      </c>
    </row>
    <row r="37" spans="2:22" x14ac:dyDescent="0.25">
      <c r="H37" s="29" t="s">
        <v>95</v>
      </c>
      <c r="I37" s="9">
        <f>F39</f>
        <v>5.784843373559425E-2</v>
      </c>
      <c r="J37" s="9">
        <f>SUM(I36:I37)</f>
        <v>0.14774736601940958</v>
      </c>
      <c r="L37" s="179">
        <v>4</v>
      </c>
      <c r="M37" s="180" t="s">
        <v>190</v>
      </c>
      <c r="N37" s="181">
        <f>SUM(V6+V8+V16+V21)</f>
        <v>61361</v>
      </c>
      <c r="O37" s="41">
        <f>N37/V28</f>
        <v>0.16666530859469428</v>
      </c>
      <c r="P37" s="42"/>
      <c r="Q37" s="28">
        <f>SUM(H6+H8+H16+H21+K6+K8+K16+K21)</f>
        <v>29272</v>
      </c>
      <c r="R37" s="1">
        <f>SUM(L6+L8+L16+L21+R6+R8+R16+R21+S6+S8+S16+S21+T6+T8+T16+T21)</f>
        <v>14968</v>
      </c>
      <c r="S37" s="28">
        <f>SUM(F6+F8+F16+F21+G6+G8+G16+G21+I6+I8+I16+I21+J6+J8+J16+J21+M6+M8+M16+M21+N6+N8+N16+N21+O6+O8+O16+O21+P6+P8+P16+P21+Q6+Q8+Q16+Q21+U6+U8+U16+U21)</f>
        <v>17121</v>
      </c>
      <c r="T37" s="9">
        <f>Q37/N37</f>
        <v>0.47704568048108731</v>
      </c>
      <c r="U37" s="191">
        <f>R37/N37</f>
        <v>0.24393344306644285</v>
      </c>
      <c r="V37" s="9">
        <f>S37/N37</f>
        <v>0.27902087645246981</v>
      </c>
    </row>
    <row r="38" spans="2:22" x14ac:dyDescent="0.25">
      <c r="B38" s="31" t="s">
        <v>183</v>
      </c>
      <c r="C38" s="9">
        <f>L29+R29+S29+T29</f>
        <v>0.23537831810934653</v>
      </c>
      <c r="D38" s="9"/>
      <c r="E38" s="29" t="s">
        <v>93</v>
      </c>
      <c r="F38" s="9">
        <f>R29</f>
        <v>8.9898932283815319E-2</v>
      </c>
      <c r="H38" s="35" t="s">
        <v>91</v>
      </c>
      <c r="I38" s="9">
        <f>F43</f>
        <v>5.1316107548435637E-2</v>
      </c>
      <c r="L38" s="179">
        <v>3</v>
      </c>
      <c r="M38" s="180" t="s">
        <v>189</v>
      </c>
      <c r="N38" s="181">
        <f>SUM(V5+V13+V19)</f>
        <v>45008</v>
      </c>
      <c r="O38" s="41">
        <f>N38/V28</f>
        <v>0.12224820666596047</v>
      </c>
      <c r="P38" s="42"/>
      <c r="Q38" s="28">
        <f>SUM(H5+H13+H19+K5+K19)</f>
        <v>18587</v>
      </c>
      <c r="R38" s="1">
        <f>SUM(L5+L13+L19+R5+R13+S5+S13+S19+T5+T13+T19)</f>
        <v>11018</v>
      </c>
      <c r="S38" s="28">
        <f>SUM(F5+F13+F19+G5+G13+G19+I5+I13+I19+J5+J13+J19+M5+M13+M19+N5+N13+N19+O5+O13+O19+P5+P13+P19+Q5+Q13+Q19+U5+U13+U19)</f>
        <v>13540</v>
      </c>
      <c r="T38" s="9">
        <f>Q38/N38</f>
        <v>0.41297102737291147</v>
      </c>
      <c r="U38" s="191">
        <f>R38/N38</f>
        <v>0.24480092428012798</v>
      </c>
      <c r="V38" s="9">
        <f>S38/N38</f>
        <v>0.30083540703874867</v>
      </c>
    </row>
    <row r="39" spans="2:22" x14ac:dyDescent="0.25">
      <c r="E39" s="29" t="s">
        <v>95</v>
      </c>
      <c r="F39" s="9">
        <f>T29</f>
        <v>5.784843373559425E-2</v>
      </c>
      <c r="H39" s="29" t="s">
        <v>94</v>
      </c>
      <c r="I39" s="9">
        <f>F40</f>
        <v>4.5631218272043549E-2</v>
      </c>
      <c r="L39" s="182">
        <v>2</v>
      </c>
      <c r="M39" s="183" t="s">
        <v>194</v>
      </c>
      <c r="N39" s="184">
        <f>SUM(V15+V22)</f>
        <v>21304</v>
      </c>
      <c r="O39" s="43">
        <f>N39/V28</f>
        <v>5.7864730599262837E-2</v>
      </c>
      <c r="P39" s="185">
        <f>SUM(O35:O39)</f>
        <v>0.79521632728448077</v>
      </c>
      <c r="Q39" s="28">
        <f>SUM(H15+H22+K15+K22)</f>
        <v>10236</v>
      </c>
      <c r="R39" s="28">
        <f>SUM(L15+L22+R15+R22+S15+S22+T15+T22)</f>
        <v>6295</v>
      </c>
      <c r="S39" s="189">
        <f>SUM(F15+F22+G15+G22+I15+I22+J15+J22+M15+M22+N15+N22+O15+O22+P15+P22+Q22+U15+U22)</f>
        <v>4447</v>
      </c>
      <c r="T39" s="9">
        <f>Q39/N39</f>
        <v>0.48047315058205031</v>
      </c>
      <c r="U39" s="9">
        <f>R39/N39</f>
        <v>0.29548441607209913</v>
      </c>
      <c r="V39" s="9">
        <f>S39/N39</f>
        <v>0.20874014269620728</v>
      </c>
    </row>
    <row r="40" spans="2:22" x14ac:dyDescent="0.25">
      <c r="E40" s="29" t="s">
        <v>94</v>
      </c>
      <c r="F40" s="9">
        <f>S29</f>
        <v>4.5631218272043549E-2</v>
      </c>
      <c r="H40" s="29" t="s">
        <v>87</v>
      </c>
      <c r="I40" s="9">
        <f>F41</f>
        <v>4.199973381789341E-2</v>
      </c>
      <c r="L40" s="1">
        <v>1</v>
      </c>
      <c r="M40" s="1" t="s">
        <v>233</v>
      </c>
      <c r="N40" s="10">
        <f>V9</f>
        <v>16008</v>
      </c>
      <c r="O40" s="9">
        <f>N40/V28</f>
        <v>4.3480032267790063E-2</v>
      </c>
      <c r="Q40" s="1">
        <f>SUM(Q35:Q39)</f>
        <v>151915</v>
      </c>
      <c r="R40" s="1">
        <f>SUM(R35:R39)</f>
        <v>67950</v>
      </c>
      <c r="S40" s="1">
        <f>SUM(S35:S39)</f>
        <v>70720</v>
      </c>
    </row>
    <row r="41" spans="2:22" x14ac:dyDescent="0.25">
      <c r="E41" s="29" t="s">
        <v>87</v>
      </c>
      <c r="F41" s="9">
        <f>L29</f>
        <v>4.199973381789341E-2</v>
      </c>
      <c r="H41" s="35" t="s">
        <v>84</v>
      </c>
      <c r="I41" s="9">
        <f t="shared" ref="I41:I49" si="2">F44</f>
        <v>3.759958062737493E-2</v>
      </c>
      <c r="L41" s="1">
        <v>1</v>
      </c>
      <c r="M41" s="1" t="s">
        <v>235</v>
      </c>
      <c r="N41" s="10">
        <f>V12</f>
        <v>13074</v>
      </c>
      <c r="O41" s="9">
        <f>N41/V28</f>
        <v>3.5510865933851034E-2</v>
      </c>
    </row>
    <row r="42" spans="2:22" x14ac:dyDescent="0.25">
      <c r="H42" s="35" t="s">
        <v>82</v>
      </c>
      <c r="I42" s="9">
        <f t="shared" si="2"/>
        <v>3.3921921726163796E-2</v>
      </c>
      <c r="L42" s="1">
        <v>1</v>
      </c>
      <c r="M42" s="1" t="s">
        <v>236</v>
      </c>
      <c r="N42" s="10">
        <f>V17</f>
        <v>10406</v>
      </c>
      <c r="O42" s="9">
        <f>N42/V28</f>
        <v>2.8264193889219354E-2</v>
      </c>
    </row>
    <row r="43" spans="2:22" x14ac:dyDescent="0.25">
      <c r="B43" s="37" t="s">
        <v>184</v>
      </c>
      <c r="C43" s="9">
        <f>F29+G29+I29+J29+M29+N29+O29+P29+Q29+U29</f>
        <v>0.24863310055979723</v>
      </c>
      <c r="D43" s="9"/>
      <c r="E43" s="35" t="s">
        <v>91</v>
      </c>
      <c r="F43" s="9">
        <f>P29</f>
        <v>5.1316107548435637E-2</v>
      </c>
      <c r="H43" s="35" t="s">
        <v>85</v>
      </c>
      <c r="I43" s="9">
        <f t="shared" si="2"/>
        <v>3.0132900923217326E-2</v>
      </c>
      <c r="L43" s="1">
        <v>1</v>
      </c>
      <c r="M43" s="1" t="s">
        <v>197</v>
      </c>
      <c r="N43" s="10">
        <f>V20</f>
        <v>9821</v>
      </c>
      <c r="O43" s="9">
        <f>N43/V28</f>
        <v>2.6675249681532124E-2</v>
      </c>
    </row>
    <row r="44" spans="2:22" x14ac:dyDescent="0.25">
      <c r="E44" s="35" t="s">
        <v>84</v>
      </c>
      <c r="F44" s="9">
        <f>I29</f>
        <v>3.759958062737493E-2</v>
      </c>
      <c r="H44" s="35" t="s">
        <v>89</v>
      </c>
      <c r="I44" s="9">
        <f t="shared" si="2"/>
        <v>2.9119779231820169E-2</v>
      </c>
      <c r="L44" s="1">
        <v>1</v>
      </c>
      <c r="M44" s="1" t="s">
        <v>237</v>
      </c>
      <c r="N44" s="10">
        <f>V26</f>
        <v>8626</v>
      </c>
      <c r="O44" s="9">
        <f>N44/V28</f>
        <v>2.3429457667538549E-2</v>
      </c>
    </row>
    <row r="45" spans="2:22" x14ac:dyDescent="0.25">
      <c r="E45" s="35" t="s">
        <v>82</v>
      </c>
      <c r="F45" s="9">
        <f>G29</f>
        <v>3.3921921726163796E-2</v>
      </c>
      <c r="H45" s="38" t="s">
        <v>92</v>
      </c>
      <c r="I45" s="9">
        <f t="shared" si="2"/>
        <v>2.4801110359644621E-2</v>
      </c>
      <c r="J45" s="9">
        <f>SUM(I43:I45)</f>
        <v>8.405379051468212E-2</v>
      </c>
      <c r="L45" s="1">
        <v>1</v>
      </c>
      <c r="M45" s="1" t="s">
        <v>238</v>
      </c>
      <c r="N45" s="10">
        <f>V24</f>
        <v>8730</v>
      </c>
      <c r="O45" s="9">
        <f>N45/V28</f>
        <v>2.3711936637794057E-2</v>
      </c>
    </row>
    <row r="46" spans="2:22" x14ac:dyDescent="0.25">
      <c r="E46" s="35" t="s">
        <v>85</v>
      </c>
      <c r="F46" s="9">
        <f>J29</f>
        <v>3.0132900923217326E-2</v>
      </c>
      <c r="H46" s="35" t="s">
        <v>90</v>
      </c>
      <c r="I46" s="39">
        <f t="shared" si="2"/>
        <v>1.4732364756402631E-2</v>
      </c>
      <c r="J46" s="40"/>
      <c r="L46" s="1">
        <v>1</v>
      </c>
      <c r="M46" s="1" t="s">
        <v>239</v>
      </c>
      <c r="N46" s="10">
        <f>V25</f>
        <v>8730</v>
      </c>
      <c r="O46" s="9">
        <f>N46/V28</f>
        <v>2.3711936637794057E-2</v>
      </c>
    </row>
    <row r="47" spans="2:22" x14ac:dyDescent="0.25">
      <c r="E47" s="35" t="s">
        <v>89</v>
      </c>
      <c r="F47" s="9">
        <f>N29</f>
        <v>2.9119779231820169E-2</v>
      </c>
      <c r="H47" s="35" t="s">
        <v>88</v>
      </c>
      <c r="I47" s="41">
        <f t="shared" si="2"/>
        <v>1.0620122824029183E-2</v>
      </c>
      <c r="J47" s="42"/>
      <c r="L47" s="1">
        <f>SUM(L35:L46)</f>
        <v>25</v>
      </c>
      <c r="O47" s="9">
        <f>SUM(O35:O46)</f>
        <v>0.99999999999999989</v>
      </c>
    </row>
    <row r="48" spans="2:22" x14ac:dyDescent="0.25">
      <c r="E48" s="35" t="s">
        <v>92</v>
      </c>
      <c r="F48" s="9">
        <f>Q29</f>
        <v>2.4801110359644621E-2</v>
      </c>
      <c r="H48" s="35" t="s">
        <v>81</v>
      </c>
      <c r="I48" s="41">
        <f t="shared" si="2"/>
        <v>9.2457539879783474E-3</v>
      </c>
      <c r="J48" s="42"/>
    </row>
    <row r="49" spans="5:10" x14ac:dyDescent="0.25">
      <c r="E49" s="35" t="s">
        <v>90</v>
      </c>
      <c r="F49" s="9">
        <f>O29</f>
        <v>1.4732364756402631E-2</v>
      </c>
      <c r="H49" s="35" t="s">
        <v>96</v>
      </c>
      <c r="I49" s="43">
        <f t="shared" si="2"/>
        <v>7.143458574730626E-3</v>
      </c>
      <c r="J49" s="44">
        <f>SUM(I46:I49)</f>
        <v>4.1741700143140784E-2</v>
      </c>
    </row>
    <row r="50" spans="5:10" x14ac:dyDescent="0.25">
      <c r="E50" s="35" t="s">
        <v>88</v>
      </c>
      <c r="F50" s="9">
        <f>M29</f>
        <v>1.0620122824029183E-2</v>
      </c>
    </row>
    <row r="51" spans="5:10" x14ac:dyDescent="0.25">
      <c r="E51" s="35" t="s">
        <v>81</v>
      </c>
      <c r="F51" s="9">
        <f>F29</f>
        <v>9.2457539879783474E-3</v>
      </c>
    </row>
    <row r="52" spans="5:10" x14ac:dyDescent="0.25">
      <c r="E52" s="35" t="s">
        <v>96</v>
      </c>
      <c r="F52" s="9">
        <f>U29</f>
        <v>7.143458574730626E-3</v>
      </c>
    </row>
  </sheetData>
  <autoFilter ref="B2:V29" xr:uid="{0F3129C1-15FA-4751-B98B-3622AE3EDA0A}"/>
  <mergeCells count="1">
    <mergeCell ref="F1:U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EA6CA-A04F-4859-9628-7B5298353867}">
  <dimension ref="A1:Q28"/>
  <sheetViews>
    <sheetView workbookViewId="0"/>
  </sheetViews>
  <sheetFormatPr defaultRowHeight="15" x14ac:dyDescent="0.25"/>
  <cols>
    <col min="1" max="1" width="29.140625" customWidth="1"/>
  </cols>
  <sheetData>
    <row r="1" spans="1:17" x14ac:dyDescent="0.25">
      <c r="B1" s="51" t="s">
        <v>81</v>
      </c>
      <c r="C1" s="52" t="s">
        <v>82</v>
      </c>
      <c r="D1" s="53" t="s">
        <v>83</v>
      </c>
      <c r="E1" s="54" t="s">
        <v>84</v>
      </c>
      <c r="F1" s="55" t="s">
        <v>85</v>
      </c>
      <c r="G1" s="56" t="s">
        <v>86</v>
      </c>
      <c r="H1" s="53" t="s">
        <v>87</v>
      </c>
      <c r="I1" s="57" t="s">
        <v>88</v>
      </c>
      <c r="J1" s="58" t="s">
        <v>89</v>
      </c>
      <c r="K1" s="59" t="s">
        <v>90</v>
      </c>
      <c r="L1" s="60" t="s">
        <v>91</v>
      </c>
      <c r="M1" s="61" t="s">
        <v>92</v>
      </c>
      <c r="N1" s="62" t="s">
        <v>93</v>
      </c>
      <c r="O1" s="63" t="s">
        <v>94</v>
      </c>
      <c r="P1" s="64" t="s">
        <v>95</v>
      </c>
      <c r="Q1" s="65" t="s">
        <v>96</v>
      </c>
    </row>
    <row r="2" spans="1:17" x14ac:dyDescent="0.25">
      <c r="A2" s="66" t="s">
        <v>205</v>
      </c>
      <c r="B2" s="67">
        <v>3404</v>
      </c>
      <c r="C2" s="68">
        <v>12489</v>
      </c>
      <c r="D2" s="69">
        <v>179695</v>
      </c>
      <c r="E2" s="70">
        <v>13843</v>
      </c>
      <c r="F2" s="71">
        <v>11094</v>
      </c>
      <c r="G2" s="72">
        <v>10276</v>
      </c>
      <c r="H2" s="69">
        <v>15463</v>
      </c>
      <c r="I2" s="73">
        <v>3910</v>
      </c>
      <c r="J2" s="74">
        <v>10721</v>
      </c>
      <c r="K2" s="75">
        <v>5424</v>
      </c>
      <c r="L2" s="76">
        <v>18893</v>
      </c>
      <c r="M2" s="77">
        <v>9131</v>
      </c>
      <c r="N2" s="78">
        <v>33098</v>
      </c>
      <c r="O2" s="79">
        <v>16800</v>
      </c>
      <c r="P2" s="80">
        <v>21298</v>
      </c>
      <c r="Q2" s="81">
        <v>2630</v>
      </c>
    </row>
    <row r="3" spans="1:17" x14ac:dyDescent="0.25">
      <c r="A3" s="66" t="s">
        <v>206</v>
      </c>
      <c r="B3" s="82">
        <v>232</v>
      </c>
      <c r="C3" s="83">
        <v>872</v>
      </c>
      <c r="D3" s="84">
        <v>30536</v>
      </c>
      <c r="E3" s="85">
        <v>972</v>
      </c>
      <c r="F3" s="86">
        <v>1518</v>
      </c>
      <c r="G3" s="87">
        <v>746</v>
      </c>
      <c r="H3" s="88">
        <v>660</v>
      </c>
      <c r="I3" s="89">
        <v>277</v>
      </c>
      <c r="J3" s="90">
        <v>387</v>
      </c>
      <c r="K3" s="91">
        <v>482</v>
      </c>
      <c r="L3" s="92">
        <v>713</v>
      </c>
      <c r="M3" s="93">
        <v>357</v>
      </c>
      <c r="N3" s="94">
        <v>2762</v>
      </c>
      <c r="O3" s="95">
        <v>1517</v>
      </c>
      <c r="P3" s="96">
        <v>1791</v>
      </c>
      <c r="Q3" s="97">
        <v>223</v>
      </c>
    </row>
    <row r="4" spans="1:17" x14ac:dyDescent="0.25">
      <c r="A4" s="66" t="s">
        <v>207</v>
      </c>
      <c r="B4" s="98">
        <v>373</v>
      </c>
      <c r="C4" s="99">
        <v>1131</v>
      </c>
      <c r="D4" s="84">
        <v>19534</v>
      </c>
      <c r="E4" s="85">
        <v>873</v>
      </c>
      <c r="F4" s="86">
        <v>1033</v>
      </c>
      <c r="G4" s="100">
        <v>604</v>
      </c>
      <c r="H4" s="101">
        <v>840</v>
      </c>
      <c r="I4" s="89">
        <v>299</v>
      </c>
      <c r="J4" s="102">
        <v>549</v>
      </c>
      <c r="K4" s="103">
        <v>601</v>
      </c>
      <c r="L4" s="104">
        <v>1003</v>
      </c>
      <c r="M4" s="105">
        <v>540</v>
      </c>
      <c r="N4" s="94">
        <v>2684</v>
      </c>
      <c r="O4" s="95">
        <v>1077</v>
      </c>
      <c r="P4" s="96">
        <v>1902</v>
      </c>
      <c r="Q4" s="106">
        <v>121</v>
      </c>
    </row>
    <row r="5" spans="1:17" x14ac:dyDescent="0.25">
      <c r="A5" s="66" t="s">
        <v>208</v>
      </c>
      <c r="B5" s="107">
        <v>286</v>
      </c>
      <c r="C5" s="83">
        <v>804</v>
      </c>
      <c r="D5" s="84">
        <v>10966</v>
      </c>
      <c r="E5" s="85">
        <v>996</v>
      </c>
      <c r="F5" s="86">
        <v>1036</v>
      </c>
      <c r="G5" s="100">
        <v>593</v>
      </c>
      <c r="H5" s="88">
        <v>633</v>
      </c>
      <c r="I5" s="89">
        <v>269</v>
      </c>
      <c r="J5" s="108">
        <v>740</v>
      </c>
      <c r="K5" s="109">
        <v>331</v>
      </c>
      <c r="L5" s="110">
        <v>675</v>
      </c>
      <c r="M5" s="93">
        <v>324</v>
      </c>
      <c r="N5" s="111">
        <v>1709</v>
      </c>
      <c r="O5" s="95">
        <v>1027</v>
      </c>
      <c r="P5" s="96">
        <v>1528</v>
      </c>
      <c r="Q5" s="97">
        <v>259</v>
      </c>
    </row>
    <row r="6" spans="1:17" x14ac:dyDescent="0.25">
      <c r="A6" s="66" t="s">
        <v>209</v>
      </c>
      <c r="B6" s="112">
        <v>181</v>
      </c>
      <c r="C6" s="113">
        <v>625</v>
      </c>
      <c r="D6" s="84">
        <v>9782</v>
      </c>
      <c r="E6" s="114">
        <v>1258</v>
      </c>
      <c r="F6" s="86">
        <v>970</v>
      </c>
      <c r="G6" s="87">
        <v>703</v>
      </c>
      <c r="H6" s="115">
        <v>457</v>
      </c>
      <c r="I6" s="116">
        <v>127</v>
      </c>
      <c r="J6" s="102">
        <v>503</v>
      </c>
      <c r="K6" s="91">
        <v>437</v>
      </c>
      <c r="L6" s="104">
        <v>1059</v>
      </c>
      <c r="M6" s="117">
        <v>405</v>
      </c>
      <c r="N6" s="94">
        <v>2263</v>
      </c>
      <c r="O6" s="95">
        <v>1074</v>
      </c>
      <c r="P6" s="118">
        <v>1103</v>
      </c>
      <c r="Q6" s="97">
        <v>280</v>
      </c>
    </row>
    <row r="7" spans="1:17" x14ac:dyDescent="0.25">
      <c r="A7" s="66" t="s">
        <v>210</v>
      </c>
      <c r="B7" s="82">
        <v>208</v>
      </c>
      <c r="C7" s="119">
        <v>367</v>
      </c>
      <c r="D7" s="84">
        <v>11843</v>
      </c>
      <c r="E7" s="120">
        <v>545</v>
      </c>
      <c r="F7" s="121">
        <v>649</v>
      </c>
      <c r="G7" s="122">
        <v>396</v>
      </c>
      <c r="H7" s="115">
        <v>383</v>
      </c>
      <c r="I7" s="89">
        <v>265</v>
      </c>
      <c r="J7" s="90">
        <v>340</v>
      </c>
      <c r="K7" s="109">
        <v>292</v>
      </c>
      <c r="L7" s="110">
        <v>612</v>
      </c>
      <c r="M7" s="123">
        <v>233</v>
      </c>
      <c r="N7" s="111">
        <v>1836</v>
      </c>
      <c r="O7" s="124">
        <v>822</v>
      </c>
      <c r="P7" s="118">
        <v>1093</v>
      </c>
      <c r="Q7" s="106">
        <v>124</v>
      </c>
    </row>
    <row r="8" spans="1:17" x14ac:dyDescent="0.25">
      <c r="A8" s="66" t="s">
        <v>211</v>
      </c>
      <c r="B8" s="112">
        <v>157</v>
      </c>
      <c r="C8" s="113">
        <v>615</v>
      </c>
      <c r="D8" s="125">
        <v>8662</v>
      </c>
      <c r="E8" s="85">
        <v>923</v>
      </c>
      <c r="F8" s="121">
        <v>532</v>
      </c>
      <c r="G8" s="100">
        <v>536</v>
      </c>
      <c r="H8" s="126">
        <v>1476</v>
      </c>
      <c r="I8" s="116">
        <v>156</v>
      </c>
      <c r="J8" s="108">
        <v>740</v>
      </c>
      <c r="K8" s="109">
        <v>221</v>
      </c>
      <c r="L8" s="127">
        <v>1505</v>
      </c>
      <c r="M8" s="128">
        <v>621</v>
      </c>
      <c r="N8" s="129">
        <v>1685</v>
      </c>
      <c r="O8" s="124">
        <v>814</v>
      </c>
      <c r="P8" s="130">
        <v>999</v>
      </c>
      <c r="Q8" s="106">
        <v>121</v>
      </c>
    </row>
    <row r="9" spans="1:17" x14ac:dyDescent="0.25">
      <c r="A9" s="66" t="s">
        <v>212</v>
      </c>
      <c r="B9" s="112">
        <v>148</v>
      </c>
      <c r="C9" s="119">
        <v>448</v>
      </c>
      <c r="D9" s="125">
        <v>6754</v>
      </c>
      <c r="E9" s="131">
        <v>645</v>
      </c>
      <c r="F9" s="121">
        <v>401</v>
      </c>
      <c r="G9" s="122">
        <v>386</v>
      </c>
      <c r="H9" s="126">
        <v>1303</v>
      </c>
      <c r="I9" s="116">
        <v>143</v>
      </c>
      <c r="J9" s="102">
        <v>617</v>
      </c>
      <c r="K9" s="109">
        <v>290</v>
      </c>
      <c r="L9" s="92">
        <v>857</v>
      </c>
      <c r="M9" s="128">
        <v>716</v>
      </c>
      <c r="N9" s="129">
        <v>1578</v>
      </c>
      <c r="O9" s="132">
        <v>760</v>
      </c>
      <c r="P9" s="130">
        <v>803</v>
      </c>
      <c r="Q9" s="133">
        <v>159</v>
      </c>
    </row>
    <row r="10" spans="1:17" x14ac:dyDescent="0.25">
      <c r="A10" s="66" t="s">
        <v>213</v>
      </c>
      <c r="B10" s="112">
        <v>117</v>
      </c>
      <c r="C10" s="119">
        <v>438</v>
      </c>
      <c r="D10" s="125">
        <v>8477</v>
      </c>
      <c r="E10" s="131">
        <v>620</v>
      </c>
      <c r="F10" s="121">
        <v>540</v>
      </c>
      <c r="G10" s="122">
        <v>379</v>
      </c>
      <c r="H10" s="115">
        <v>494</v>
      </c>
      <c r="I10" s="116">
        <v>152</v>
      </c>
      <c r="J10" s="134">
        <v>269</v>
      </c>
      <c r="K10" s="109">
        <v>272</v>
      </c>
      <c r="L10" s="135">
        <v>396</v>
      </c>
      <c r="M10" s="123">
        <v>226</v>
      </c>
      <c r="N10" s="136">
        <v>880</v>
      </c>
      <c r="O10" s="132">
        <v>675</v>
      </c>
      <c r="P10" s="130">
        <v>924</v>
      </c>
      <c r="Q10" s="133">
        <v>168</v>
      </c>
    </row>
    <row r="11" spans="1:17" x14ac:dyDescent="0.25">
      <c r="A11" s="66" t="s">
        <v>214</v>
      </c>
      <c r="B11" s="137">
        <v>62</v>
      </c>
      <c r="C11" s="83">
        <v>891</v>
      </c>
      <c r="D11" s="138">
        <v>2945</v>
      </c>
      <c r="E11" s="139">
        <v>328</v>
      </c>
      <c r="F11" s="140">
        <v>144</v>
      </c>
      <c r="G11" s="100">
        <v>506</v>
      </c>
      <c r="H11" s="126">
        <v>1326</v>
      </c>
      <c r="I11" s="135">
        <v>51</v>
      </c>
      <c r="J11" s="102">
        <v>569</v>
      </c>
      <c r="K11" s="135">
        <v>54</v>
      </c>
      <c r="L11" s="127">
        <v>1911</v>
      </c>
      <c r="M11" s="128">
        <v>682</v>
      </c>
      <c r="N11" s="94">
        <v>2003</v>
      </c>
      <c r="O11" s="132">
        <v>715</v>
      </c>
      <c r="P11" s="118">
        <v>1028</v>
      </c>
      <c r="Q11" s="135">
        <v>38</v>
      </c>
    </row>
    <row r="12" spans="1:17" x14ac:dyDescent="0.25">
      <c r="A12" s="66" t="s">
        <v>215</v>
      </c>
      <c r="B12" s="112">
        <v>152</v>
      </c>
      <c r="C12" s="119">
        <v>421</v>
      </c>
      <c r="D12" s="141">
        <v>5595</v>
      </c>
      <c r="E12" s="131">
        <v>624</v>
      </c>
      <c r="F12" s="121">
        <v>412</v>
      </c>
      <c r="G12" s="122">
        <v>319</v>
      </c>
      <c r="H12" s="101">
        <v>843</v>
      </c>
      <c r="I12" s="89">
        <v>205</v>
      </c>
      <c r="J12" s="102">
        <v>504</v>
      </c>
      <c r="K12" s="109">
        <v>204</v>
      </c>
      <c r="L12" s="110">
        <v>691</v>
      </c>
      <c r="M12" s="93">
        <v>392</v>
      </c>
      <c r="N12" s="129">
        <v>1439</v>
      </c>
      <c r="O12" s="135">
        <v>499</v>
      </c>
      <c r="P12" s="142">
        <v>676</v>
      </c>
      <c r="Q12" s="143">
        <v>98</v>
      </c>
    </row>
    <row r="13" spans="1:17" x14ac:dyDescent="0.25">
      <c r="A13" s="66" t="s">
        <v>216</v>
      </c>
      <c r="B13" s="137">
        <v>90</v>
      </c>
      <c r="C13" s="99">
        <v>1026</v>
      </c>
      <c r="D13" s="138">
        <v>3331</v>
      </c>
      <c r="E13" s="139">
        <v>335</v>
      </c>
      <c r="F13" s="140">
        <v>162</v>
      </c>
      <c r="G13" s="87">
        <v>743</v>
      </c>
      <c r="H13" s="101">
        <v>989</v>
      </c>
      <c r="I13" s="144">
        <v>97</v>
      </c>
      <c r="J13" s="108">
        <v>833</v>
      </c>
      <c r="K13" s="135">
        <v>57</v>
      </c>
      <c r="L13" s="127">
        <v>1422</v>
      </c>
      <c r="M13" s="128">
        <v>783</v>
      </c>
      <c r="N13" s="111">
        <v>1748</v>
      </c>
      <c r="O13" s="132">
        <v>618</v>
      </c>
      <c r="P13" s="142">
        <v>733</v>
      </c>
      <c r="Q13" s="135">
        <v>28</v>
      </c>
    </row>
    <row r="14" spans="1:17" x14ac:dyDescent="0.25">
      <c r="A14" s="66" t="s">
        <v>217</v>
      </c>
      <c r="B14" s="135">
        <v>22</v>
      </c>
      <c r="C14" s="119">
        <v>342</v>
      </c>
      <c r="D14" s="138">
        <v>3206</v>
      </c>
      <c r="E14" s="139">
        <v>139</v>
      </c>
      <c r="F14" s="135">
        <v>62</v>
      </c>
      <c r="G14" s="87">
        <v>829</v>
      </c>
      <c r="H14" s="126">
        <v>1438</v>
      </c>
      <c r="I14" s="135">
        <v>45</v>
      </c>
      <c r="J14" s="108">
        <v>742</v>
      </c>
      <c r="K14" s="135">
        <v>37</v>
      </c>
      <c r="L14" s="127">
        <v>2037</v>
      </c>
      <c r="M14" s="128">
        <v>677</v>
      </c>
      <c r="N14" s="145">
        <v>1866</v>
      </c>
      <c r="O14" s="132">
        <v>664</v>
      </c>
      <c r="P14" s="146">
        <v>395</v>
      </c>
      <c r="Q14" s="135">
        <v>18</v>
      </c>
    </row>
    <row r="15" spans="1:17" x14ac:dyDescent="0.25">
      <c r="A15" s="66" t="s">
        <v>218</v>
      </c>
      <c r="B15" s="112">
        <v>103</v>
      </c>
      <c r="C15" s="119">
        <v>452</v>
      </c>
      <c r="D15" s="125">
        <v>6052</v>
      </c>
      <c r="E15" s="120">
        <v>423</v>
      </c>
      <c r="F15" s="140">
        <v>251</v>
      </c>
      <c r="G15" s="100">
        <v>533</v>
      </c>
      <c r="H15" s="147">
        <v>293</v>
      </c>
      <c r="I15" s="116">
        <v>113</v>
      </c>
      <c r="J15" s="134">
        <v>284</v>
      </c>
      <c r="K15" s="148">
        <v>144</v>
      </c>
      <c r="L15" s="146">
        <v>342</v>
      </c>
      <c r="M15" s="93">
        <v>326</v>
      </c>
      <c r="N15" s="149">
        <v>1080</v>
      </c>
      <c r="O15" s="132">
        <v>771</v>
      </c>
      <c r="P15" s="130">
        <v>880</v>
      </c>
      <c r="Q15" s="143">
        <v>94</v>
      </c>
    </row>
    <row r="16" spans="1:17" x14ac:dyDescent="0.25">
      <c r="A16" s="66" t="s">
        <v>219</v>
      </c>
      <c r="B16" s="112">
        <v>125</v>
      </c>
      <c r="C16" s="119">
        <v>448</v>
      </c>
      <c r="D16" s="141">
        <v>5135</v>
      </c>
      <c r="E16" s="131">
        <v>612</v>
      </c>
      <c r="F16" s="150">
        <v>335</v>
      </c>
      <c r="G16" s="151">
        <v>203</v>
      </c>
      <c r="H16" s="115">
        <v>417</v>
      </c>
      <c r="I16" s="116">
        <v>107</v>
      </c>
      <c r="J16" s="90">
        <v>372</v>
      </c>
      <c r="K16" s="109">
        <v>221</v>
      </c>
      <c r="L16" s="92">
        <v>727</v>
      </c>
      <c r="M16" s="123">
        <v>263</v>
      </c>
      <c r="N16" s="136">
        <v>828</v>
      </c>
      <c r="O16" s="146">
        <v>458</v>
      </c>
      <c r="P16" s="139">
        <v>505</v>
      </c>
      <c r="Q16" s="152">
        <v>79</v>
      </c>
    </row>
    <row r="17" spans="1:17" x14ac:dyDescent="0.25">
      <c r="A17" s="66" t="s">
        <v>220</v>
      </c>
      <c r="B17" s="112">
        <v>114</v>
      </c>
      <c r="C17" s="119">
        <v>419</v>
      </c>
      <c r="D17" s="141">
        <v>5296</v>
      </c>
      <c r="E17" s="131">
        <v>797</v>
      </c>
      <c r="F17" s="150">
        <v>305</v>
      </c>
      <c r="G17" s="151">
        <v>251</v>
      </c>
      <c r="H17" s="135">
        <v>148</v>
      </c>
      <c r="I17" s="116">
        <v>115</v>
      </c>
      <c r="J17" s="90">
        <v>314</v>
      </c>
      <c r="K17" s="135">
        <v>153</v>
      </c>
      <c r="L17" s="146">
        <v>343</v>
      </c>
      <c r="M17" s="146">
        <v>163</v>
      </c>
      <c r="N17" s="136">
        <v>752</v>
      </c>
      <c r="O17" s="132">
        <v>509</v>
      </c>
      <c r="P17" s="142">
        <v>642</v>
      </c>
      <c r="Q17" s="143">
        <v>85</v>
      </c>
    </row>
    <row r="18" spans="1:17" x14ac:dyDescent="0.25">
      <c r="A18" s="66" t="s">
        <v>221</v>
      </c>
      <c r="B18" s="82">
        <v>194</v>
      </c>
      <c r="C18" s="146">
        <v>196</v>
      </c>
      <c r="D18" s="125">
        <v>6057</v>
      </c>
      <c r="E18" s="139">
        <v>277</v>
      </c>
      <c r="F18" s="121">
        <v>400</v>
      </c>
      <c r="G18" s="135">
        <v>91</v>
      </c>
      <c r="H18" s="135">
        <v>72</v>
      </c>
      <c r="I18" s="89">
        <v>275</v>
      </c>
      <c r="J18" s="135">
        <v>199</v>
      </c>
      <c r="K18" s="153">
        <v>528</v>
      </c>
      <c r="L18" s="154">
        <v>530</v>
      </c>
      <c r="M18" s="135">
        <v>93</v>
      </c>
      <c r="N18" s="155">
        <v>399</v>
      </c>
      <c r="O18" s="135">
        <v>154</v>
      </c>
      <c r="P18" s="146">
        <v>337</v>
      </c>
      <c r="Q18" s="106">
        <v>121</v>
      </c>
    </row>
    <row r="19" spans="1:17" x14ac:dyDescent="0.25">
      <c r="A19" s="66" t="s">
        <v>222</v>
      </c>
      <c r="B19" s="137">
        <v>82</v>
      </c>
      <c r="C19" s="119">
        <v>334</v>
      </c>
      <c r="D19" s="138">
        <v>3381</v>
      </c>
      <c r="E19" s="120">
        <v>541</v>
      </c>
      <c r="F19" s="140">
        <v>293</v>
      </c>
      <c r="G19" s="122">
        <v>316</v>
      </c>
      <c r="H19" s="115">
        <v>473</v>
      </c>
      <c r="I19" s="116">
        <v>165</v>
      </c>
      <c r="J19" s="90">
        <v>344</v>
      </c>
      <c r="K19" s="148">
        <v>154</v>
      </c>
      <c r="L19" s="110">
        <v>659</v>
      </c>
      <c r="M19" s="93">
        <v>321</v>
      </c>
      <c r="N19" s="149">
        <v>1120</v>
      </c>
      <c r="O19" s="132">
        <v>656</v>
      </c>
      <c r="P19" s="130">
        <v>904</v>
      </c>
      <c r="Q19" s="143">
        <v>94</v>
      </c>
    </row>
    <row r="20" spans="1:17" x14ac:dyDescent="0.25">
      <c r="A20" s="66" t="s">
        <v>223</v>
      </c>
      <c r="B20" s="137">
        <v>88</v>
      </c>
      <c r="C20" s="119">
        <v>377</v>
      </c>
      <c r="D20" s="138">
        <v>3743</v>
      </c>
      <c r="E20" s="120">
        <v>401</v>
      </c>
      <c r="F20" s="150">
        <v>339</v>
      </c>
      <c r="G20" s="122">
        <v>368</v>
      </c>
      <c r="H20" s="88">
        <v>709</v>
      </c>
      <c r="I20" s="89">
        <v>291</v>
      </c>
      <c r="J20" s="156">
        <v>418</v>
      </c>
      <c r="K20" s="135">
        <v>96</v>
      </c>
      <c r="L20" s="154">
        <v>497</v>
      </c>
      <c r="M20" s="93">
        <v>307</v>
      </c>
      <c r="N20" s="136">
        <v>824</v>
      </c>
      <c r="O20" s="132">
        <v>598</v>
      </c>
      <c r="P20" s="142">
        <v>702</v>
      </c>
      <c r="Q20" s="152">
        <v>63</v>
      </c>
    </row>
    <row r="21" spans="1:17" x14ac:dyDescent="0.25">
      <c r="A21" s="66" t="s">
        <v>224</v>
      </c>
      <c r="B21" s="135">
        <v>56</v>
      </c>
      <c r="C21" s="83">
        <v>808</v>
      </c>
      <c r="D21" s="138">
        <v>3910</v>
      </c>
      <c r="E21" s="139">
        <v>347</v>
      </c>
      <c r="F21" s="135">
        <v>155</v>
      </c>
      <c r="G21" s="122">
        <v>341</v>
      </c>
      <c r="H21" s="147">
        <v>319</v>
      </c>
      <c r="I21" s="135">
        <v>26</v>
      </c>
      <c r="J21" s="135">
        <v>135</v>
      </c>
      <c r="K21" s="135">
        <v>47</v>
      </c>
      <c r="L21" s="154">
        <v>453</v>
      </c>
      <c r="M21" s="93">
        <v>334</v>
      </c>
      <c r="N21" s="149">
        <v>1161</v>
      </c>
      <c r="O21" s="132">
        <v>599</v>
      </c>
      <c r="P21" s="130">
        <v>810</v>
      </c>
      <c r="Q21" s="135">
        <v>35</v>
      </c>
    </row>
    <row r="22" spans="1:17" x14ac:dyDescent="0.25">
      <c r="A22" s="66" t="s">
        <v>225</v>
      </c>
      <c r="B22" s="137">
        <v>83</v>
      </c>
      <c r="C22" s="119">
        <v>393</v>
      </c>
      <c r="D22" s="138">
        <v>3239</v>
      </c>
      <c r="E22" s="139">
        <v>282</v>
      </c>
      <c r="F22" s="135">
        <v>130</v>
      </c>
      <c r="G22" s="157">
        <v>412</v>
      </c>
      <c r="H22" s="115">
        <v>442</v>
      </c>
      <c r="I22" s="144">
        <v>93</v>
      </c>
      <c r="J22" s="90">
        <v>302</v>
      </c>
      <c r="K22" s="135">
        <v>85</v>
      </c>
      <c r="L22" s="154">
        <v>469</v>
      </c>
      <c r="M22" s="93">
        <v>357</v>
      </c>
      <c r="N22" s="149">
        <v>1031</v>
      </c>
      <c r="O22" s="124">
        <v>918</v>
      </c>
      <c r="P22" s="130">
        <v>880</v>
      </c>
      <c r="Q22" s="135">
        <v>47</v>
      </c>
    </row>
    <row r="23" spans="1:17" x14ac:dyDescent="0.25">
      <c r="A23" s="66" t="s">
        <v>226</v>
      </c>
      <c r="B23" s="112">
        <v>153</v>
      </c>
      <c r="C23" s="146">
        <v>193</v>
      </c>
      <c r="D23" s="141">
        <v>4023</v>
      </c>
      <c r="E23" s="139">
        <v>273</v>
      </c>
      <c r="F23" s="150">
        <v>339</v>
      </c>
      <c r="G23" s="151">
        <v>275</v>
      </c>
      <c r="H23" s="147">
        <v>296</v>
      </c>
      <c r="I23" s="144">
        <v>90</v>
      </c>
      <c r="J23" s="135">
        <v>185</v>
      </c>
      <c r="K23" s="148">
        <v>122</v>
      </c>
      <c r="L23" s="154">
        <v>473</v>
      </c>
      <c r="M23" s="146">
        <v>161</v>
      </c>
      <c r="N23" s="136">
        <v>924</v>
      </c>
      <c r="O23" s="146">
        <v>494</v>
      </c>
      <c r="P23" s="142">
        <v>728</v>
      </c>
      <c r="Q23" s="152">
        <v>54</v>
      </c>
    </row>
    <row r="24" spans="1:17" x14ac:dyDescent="0.25">
      <c r="A24" s="66" t="s">
        <v>227</v>
      </c>
      <c r="B24" s="137">
        <v>64</v>
      </c>
      <c r="C24" s="146">
        <v>166</v>
      </c>
      <c r="D24" s="125">
        <v>6121</v>
      </c>
      <c r="E24" s="139">
        <v>157</v>
      </c>
      <c r="F24" s="150">
        <v>342</v>
      </c>
      <c r="G24" s="135">
        <v>78</v>
      </c>
      <c r="H24" s="135">
        <v>146</v>
      </c>
      <c r="I24" s="89">
        <v>226</v>
      </c>
      <c r="J24" s="90">
        <v>305</v>
      </c>
      <c r="K24" s="148">
        <v>115</v>
      </c>
      <c r="L24" s="146">
        <v>254</v>
      </c>
      <c r="M24" s="146">
        <v>148</v>
      </c>
      <c r="N24" s="155">
        <v>257</v>
      </c>
      <c r="O24" s="135">
        <v>119</v>
      </c>
      <c r="P24" s="146">
        <v>182</v>
      </c>
      <c r="Q24" s="152">
        <v>50</v>
      </c>
    </row>
    <row r="25" spans="1:17" x14ac:dyDescent="0.25">
      <c r="A25" s="66" t="s">
        <v>228</v>
      </c>
      <c r="B25" s="137">
        <v>86</v>
      </c>
      <c r="C25" s="146">
        <v>162</v>
      </c>
      <c r="D25" s="138">
        <v>3740</v>
      </c>
      <c r="E25" s="120">
        <v>435</v>
      </c>
      <c r="F25" s="140">
        <v>236</v>
      </c>
      <c r="G25" s="151">
        <v>266</v>
      </c>
      <c r="H25" s="88">
        <v>604</v>
      </c>
      <c r="I25" s="116">
        <v>106</v>
      </c>
      <c r="J25" s="90">
        <v>351</v>
      </c>
      <c r="K25" s="148">
        <v>131</v>
      </c>
      <c r="L25" s="154">
        <v>527</v>
      </c>
      <c r="M25" s="93">
        <v>319</v>
      </c>
      <c r="N25" s="136">
        <v>721</v>
      </c>
      <c r="O25" s="146">
        <v>460</v>
      </c>
      <c r="P25" s="139">
        <v>519</v>
      </c>
      <c r="Q25" s="152">
        <v>67</v>
      </c>
    </row>
    <row r="26" spans="1:17" x14ac:dyDescent="0.25">
      <c r="A26" s="66" t="s">
        <v>229</v>
      </c>
      <c r="B26" s="112">
        <v>105</v>
      </c>
      <c r="C26" s="119">
        <v>311</v>
      </c>
      <c r="D26" s="141">
        <v>4228</v>
      </c>
      <c r="E26" s="131">
        <v>667</v>
      </c>
      <c r="F26" s="140">
        <v>209</v>
      </c>
      <c r="G26" s="158">
        <v>168</v>
      </c>
      <c r="H26" s="147">
        <v>239</v>
      </c>
      <c r="I26" s="144">
        <v>83</v>
      </c>
      <c r="J26" s="90">
        <v>317</v>
      </c>
      <c r="K26" s="109">
        <v>206</v>
      </c>
      <c r="L26" s="146">
        <v>300</v>
      </c>
      <c r="M26" s="135">
        <v>112</v>
      </c>
      <c r="N26" s="136">
        <v>798</v>
      </c>
      <c r="O26" s="135">
        <v>287</v>
      </c>
      <c r="P26" s="139">
        <v>472</v>
      </c>
      <c r="Q26" s="106">
        <v>124</v>
      </c>
    </row>
    <row r="27" spans="1:17" ht="15.75" thickBot="1" x14ac:dyDescent="0.3">
      <c r="A27" s="66" t="s">
        <v>230</v>
      </c>
      <c r="B27" s="159">
        <v>123</v>
      </c>
      <c r="C27" s="160">
        <v>250</v>
      </c>
      <c r="D27" s="161">
        <v>3139</v>
      </c>
      <c r="E27" s="162">
        <v>373</v>
      </c>
      <c r="F27" s="163">
        <v>301</v>
      </c>
      <c r="G27" s="164">
        <v>234</v>
      </c>
      <c r="H27" s="165">
        <v>463</v>
      </c>
      <c r="I27" s="166">
        <v>134</v>
      </c>
      <c r="J27" s="167">
        <v>402</v>
      </c>
      <c r="K27" s="168">
        <v>144</v>
      </c>
      <c r="L27" s="169">
        <v>438</v>
      </c>
      <c r="M27" s="170">
        <v>271</v>
      </c>
      <c r="N27" s="171">
        <v>750</v>
      </c>
      <c r="O27" s="172">
        <v>515</v>
      </c>
      <c r="P27" s="173">
        <v>762</v>
      </c>
      <c r="Q27" s="174">
        <v>80</v>
      </c>
    </row>
    <row r="28" spans="1:17" x14ac:dyDescent="0.25">
      <c r="B28">
        <f>SUM(B3+B4+B5+B7+B18)</f>
        <v>1293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4</vt:i4>
      </vt:variant>
    </vt:vector>
  </HeadingPairs>
  <TitlesOfParts>
    <vt:vector size="4" baseType="lpstr">
      <vt:lpstr>Scientific production TOTAL</vt:lpstr>
      <vt:lpstr>Scientific production (TOP 25)</vt:lpstr>
      <vt:lpstr>Scientific production (16 ODS)</vt:lpstr>
      <vt:lpstr>TOTAL 25</vt:lpstr>
    </vt:vector>
  </TitlesOfParts>
  <Company>Universitat de Barcelona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Girotto</dc:creator>
  <cp:lastModifiedBy>Michele Girotto</cp:lastModifiedBy>
  <dcterms:created xsi:type="dcterms:W3CDTF">2025-02-18T07:35:11Z</dcterms:created>
  <dcterms:modified xsi:type="dcterms:W3CDTF">2025-04-10T11:14:10Z</dcterms:modified>
</cp:coreProperties>
</file>